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urtbentley/Library/CloudStorage/Dropbox/NRTF 2025/Training Schedules/"/>
    </mc:Choice>
  </mc:AlternateContent>
  <xr:revisionPtr revIDLastSave="0" documentId="13_ncr:1_{2F7F6E8A-C26F-3C44-8C21-1C49BB4B9E4C}" xr6:coauthVersionLast="47" xr6:coauthVersionMax="47" xr10:uidLastSave="{00000000-0000-0000-0000-000000000000}"/>
  <bookViews>
    <workbookView xWindow="0" yWindow="760" windowWidth="30240" windowHeight="17380" xr2:uid="{7DA1EF34-2380-E344-A8E0-F804EBDB63F6}"/>
  </bookViews>
  <sheets>
    <sheet name="Weekly Summary" sheetId="1" r:id="rId1"/>
    <sheet name="Monday" sheetId="2" r:id="rId2"/>
    <sheet name="Tuesday" sheetId="3" r:id="rId3"/>
    <sheet name="Wednesday" sheetId="4" r:id="rId4"/>
    <sheet name="Thursday" sheetId="5" r:id="rId5"/>
    <sheet name="Friday" sheetId="6" r:id="rId6"/>
    <sheet name="Saturday" sheetId="7" r:id="rId7"/>
    <sheet name="Strength and Core" sheetId="11" r:id="rId8"/>
    <sheet name="Data" sheetId="9" r:id="rId9"/>
    <sheet name="Training Data Table" sheetId="10" r:id="rId10"/>
    <sheet name="Strength &amp; Core Data Table" sheetId="12" r:id="rId11"/>
  </sheets>
  <definedNames>
    <definedName name="Monday_Training_Category">Monday!$B$4:$B$26</definedName>
    <definedName name="Monday_Training_Component">Monday!$A$4:$A$26</definedName>
    <definedName name="Monday_Training_Distance_Lower">Monday!$I$4:$I$26</definedName>
    <definedName name="Monday_Training_Distance_Upper">Monday!$J$4:$J$26</definedName>
    <definedName name="Monday_Training_Time_Lower">Monday!$G$4:$G$26</definedName>
    <definedName name="Monday_Training_Time_Upper">Monday!$H$4:$H$26</definedName>
    <definedName name="Strength_Core">'Strength &amp; Core Data Table'!$A$1:$E$36</definedName>
    <definedName name="Tuesday_Training_Category">Tuesday!$B$4:$B$26</definedName>
    <definedName name="Tuesday_Training_Distance_Lower">Tuesday!$I$4:$I$26</definedName>
    <definedName name="Tuesday_Training_Distance_Upper">Tuesday!$J$4:$J$26</definedName>
    <definedName name="Tuesday_Training_Time_Lower">Tuesday!$G$4:$G$26</definedName>
    <definedName name="Tuesday_Training_Time_Upper">Tuesday!$H$4:$H$26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1" l="1" a="1"/>
  <c r="A4" i="11" s="1"/>
  <c r="E2" i="9" a="1"/>
  <c r="E2" i="9" s="1"/>
  <c r="I8" i="1"/>
  <c r="I7" i="1"/>
  <c r="I6" i="1"/>
  <c r="I5" i="1"/>
  <c r="I4" i="1"/>
  <c r="I3" i="1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R8" i="7" s="1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R5" i="6" s="1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R9" i="4" s="1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Q9" i="3" s="1"/>
  <c r="R7" i="5" l="1"/>
  <c r="N6" i="3"/>
  <c r="R4" i="3"/>
  <c r="M6" i="4"/>
  <c r="Q5" i="4"/>
  <c r="M4" i="5"/>
  <c r="M9" i="5"/>
  <c r="Q8" i="5"/>
  <c r="M7" i="6"/>
  <c r="Q6" i="6"/>
  <c r="M5" i="7"/>
  <c r="Q4" i="7"/>
  <c r="Q9" i="7"/>
  <c r="N7" i="3"/>
  <c r="R5" i="3"/>
  <c r="N6" i="4"/>
  <c r="R5" i="4"/>
  <c r="N4" i="5"/>
  <c r="N9" i="5"/>
  <c r="R8" i="5"/>
  <c r="N7" i="6"/>
  <c r="R6" i="6"/>
  <c r="N5" i="7"/>
  <c r="R4" i="7"/>
  <c r="R9" i="7"/>
  <c r="M4" i="3"/>
  <c r="N8" i="3"/>
  <c r="R6" i="3"/>
  <c r="M7" i="4"/>
  <c r="Q6" i="4"/>
  <c r="M5" i="5"/>
  <c r="Q4" i="5"/>
  <c r="Q9" i="5"/>
  <c r="M8" i="6"/>
  <c r="Q7" i="6"/>
  <c r="M6" i="7"/>
  <c r="Q5" i="7"/>
  <c r="M5" i="3"/>
  <c r="N9" i="3"/>
  <c r="R7" i="3"/>
  <c r="N7" i="4"/>
  <c r="R6" i="4"/>
  <c r="N5" i="5"/>
  <c r="R4" i="5"/>
  <c r="R9" i="5"/>
  <c r="N8" i="6"/>
  <c r="R7" i="6"/>
  <c r="N6" i="7"/>
  <c r="R5" i="7"/>
  <c r="M6" i="3"/>
  <c r="Q4" i="3"/>
  <c r="R8" i="3"/>
  <c r="M8" i="4"/>
  <c r="Q7" i="4"/>
  <c r="M6" i="5"/>
  <c r="Q5" i="5"/>
  <c r="M4" i="6"/>
  <c r="M9" i="6"/>
  <c r="Q8" i="6"/>
  <c r="M7" i="7"/>
  <c r="Q6" i="7"/>
  <c r="M7" i="3"/>
  <c r="Q5" i="3"/>
  <c r="R9" i="3"/>
  <c r="N8" i="4"/>
  <c r="R7" i="4"/>
  <c r="N6" i="5"/>
  <c r="R5" i="5"/>
  <c r="N4" i="6"/>
  <c r="N9" i="6"/>
  <c r="R8" i="6"/>
  <c r="N7" i="7"/>
  <c r="R6" i="7"/>
  <c r="M8" i="3"/>
  <c r="Q6" i="3"/>
  <c r="M4" i="4"/>
  <c r="M9" i="4"/>
  <c r="Q8" i="4"/>
  <c r="M7" i="5"/>
  <c r="Q6" i="5"/>
  <c r="M5" i="6"/>
  <c r="Q4" i="6"/>
  <c r="Q9" i="6"/>
  <c r="M8" i="7"/>
  <c r="Q7" i="7"/>
  <c r="M9" i="3"/>
  <c r="Q7" i="3"/>
  <c r="N4" i="4"/>
  <c r="N9" i="4"/>
  <c r="R8" i="4"/>
  <c r="N7" i="5"/>
  <c r="R6" i="5"/>
  <c r="N5" i="6"/>
  <c r="R4" i="6"/>
  <c r="R9" i="6"/>
  <c r="N8" i="7"/>
  <c r="R7" i="7"/>
  <c r="N4" i="3"/>
  <c r="Q8" i="3"/>
  <c r="M5" i="4"/>
  <c r="Q4" i="4"/>
  <c r="Q9" i="4"/>
  <c r="M8" i="5"/>
  <c r="Q7" i="5"/>
  <c r="M6" i="6"/>
  <c r="Q5" i="6"/>
  <c r="M4" i="7"/>
  <c r="M9" i="7"/>
  <c r="Q8" i="7"/>
  <c r="N5" i="3"/>
  <c r="N5" i="4"/>
  <c r="R4" i="4"/>
  <c r="N8" i="5"/>
  <c r="N6" i="6"/>
  <c r="N4" i="7"/>
  <c r="N9" i="7"/>
  <c r="B8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7" i="2"/>
  <c r="B6" i="2"/>
  <c r="B5" i="2"/>
  <c r="B32" i="2"/>
  <c r="B31" i="2"/>
  <c r="B30" i="2"/>
  <c r="B29" i="2"/>
  <c r="B28" i="2"/>
  <c r="B27" i="2"/>
  <c r="B4" i="2"/>
  <c r="B2" i="9" a="1"/>
  <c r="B2" i="9" s="1"/>
  <c r="A2" i="9" a="1"/>
  <c r="A2" i="9" s="1"/>
  <c r="R10" i="7" l="1"/>
  <c r="Q10" i="7"/>
  <c r="R4" i="2"/>
  <c r="C14" i="1" s="1"/>
  <c r="Q5" i="2"/>
  <c r="B15" i="1" s="1"/>
  <c r="N8" i="2"/>
  <c r="C10" i="1" s="1"/>
  <c r="N6" i="2"/>
  <c r="C8" i="1" s="1"/>
  <c r="M5" i="2"/>
  <c r="B7" i="1" s="1"/>
  <c r="Q6" i="2"/>
  <c r="B16" i="1" s="1"/>
  <c r="R5" i="2"/>
  <c r="C15" i="1" s="1"/>
  <c r="Q4" i="2"/>
  <c r="B14" i="1" s="1"/>
  <c r="N9" i="2"/>
  <c r="C11" i="1" s="1"/>
  <c r="N7" i="2"/>
  <c r="C9" i="1" s="1"/>
  <c r="R6" i="2"/>
  <c r="C16" i="1" s="1"/>
  <c r="R7" i="2"/>
  <c r="C17" i="1" s="1"/>
  <c r="R8" i="2"/>
  <c r="C18" i="1" s="1"/>
  <c r="R9" i="2"/>
  <c r="C19" i="1" s="1"/>
  <c r="Q9" i="2"/>
  <c r="B19" i="1" s="1"/>
  <c r="N5" i="2"/>
  <c r="C7" i="1" s="1"/>
  <c r="Q8" i="2"/>
  <c r="B18" i="1" s="1"/>
  <c r="N4" i="2"/>
  <c r="C6" i="1" s="1"/>
  <c r="Q7" i="2"/>
  <c r="B17" i="1" s="1"/>
  <c r="M9" i="2"/>
  <c r="B11" i="1" s="1"/>
  <c r="M8" i="2"/>
  <c r="B10" i="1" s="1"/>
  <c r="M4" i="2"/>
  <c r="B6" i="1" s="1"/>
  <c r="M7" i="2"/>
  <c r="B9" i="1" s="1"/>
  <c r="M6" i="2"/>
  <c r="B8" i="1" s="1"/>
  <c r="E6" i="1" l="1"/>
  <c r="D7" i="1"/>
  <c r="E17" i="1"/>
  <c r="D15" i="1"/>
  <c r="D11" i="1"/>
  <c r="E9" i="1"/>
  <c r="E11" i="1"/>
  <c r="D17" i="1"/>
  <c r="D14" i="1"/>
  <c r="F14" i="1" s="1"/>
  <c r="D18" i="1"/>
  <c r="E15" i="1"/>
  <c r="E7" i="1"/>
  <c r="D16" i="1"/>
  <c r="D19" i="1"/>
  <c r="D8" i="1"/>
  <c r="E19" i="1"/>
  <c r="E8" i="1"/>
  <c r="D6" i="1"/>
  <c r="D9" i="1"/>
  <c r="E18" i="1"/>
  <c r="E10" i="1"/>
  <c r="D10" i="1"/>
  <c r="E16" i="1"/>
  <c r="E14" i="1"/>
  <c r="R10" i="4"/>
  <c r="T10" i="4" s="1"/>
  <c r="Q10" i="3"/>
  <c r="S9" i="3" s="1"/>
  <c r="N10" i="7"/>
  <c r="P10" i="7" s="1"/>
  <c r="M10" i="5"/>
  <c r="Q10" i="5"/>
  <c r="S5" i="5" s="1"/>
  <c r="N10" i="6"/>
  <c r="P10" i="6" s="1"/>
  <c r="N10" i="3"/>
  <c r="M10" i="4"/>
  <c r="O10" i="4" s="1"/>
  <c r="Q10" i="4"/>
  <c r="S4" i="4" s="1"/>
  <c r="M10" i="6"/>
  <c r="O10" i="6" s="1"/>
  <c r="Q10" i="6"/>
  <c r="S10" i="6" s="1"/>
  <c r="R10" i="6"/>
  <c r="T10" i="6" s="1"/>
  <c r="M10" i="7"/>
  <c r="O10" i="7" s="1"/>
  <c r="N10" i="4"/>
  <c r="P5" i="4" s="1"/>
  <c r="R10" i="5"/>
  <c r="T10" i="5" s="1"/>
  <c r="N10" i="5"/>
  <c r="P10" i="5" s="1"/>
  <c r="S9" i="7"/>
  <c r="T7" i="7"/>
  <c r="M10" i="3"/>
  <c r="O10" i="3" s="1"/>
  <c r="R10" i="3"/>
  <c r="Q10" i="2"/>
  <c r="R10" i="2"/>
  <c r="N10" i="2"/>
  <c r="M10" i="2"/>
  <c r="F17" i="1" l="1"/>
  <c r="F6" i="1"/>
  <c r="F9" i="1"/>
  <c r="F7" i="1"/>
  <c r="F10" i="1"/>
  <c r="F15" i="1"/>
  <c r="O10" i="2"/>
  <c r="O3" i="1"/>
  <c r="O2" i="1"/>
  <c r="S10" i="2"/>
  <c r="B3" i="1"/>
  <c r="F8" i="1"/>
  <c r="F11" i="1"/>
  <c r="T10" i="2"/>
  <c r="C3" i="1"/>
  <c r="F19" i="1"/>
  <c r="F18" i="1"/>
  <c r="P10" i="2"/>
  <c r="P2" i="1"/>
  <c r="P3" i="1"/>
  <c r="F16" i="1"/>
  <c r="P6" i="7"/>
  <c r="P8" i="7"/>
  <c r="P7" i="5"/>
  <c r="P5" i="7"/>
  <c r="T8" i="5"/>
  <c r="T6" i="5"/>
  <c r="P9" i="7"/>
  <c r="O4" i="4"/>
  <c r="S4" i="6"/>
  <c r="P8" i="5"/>
  <c r="O6" i="4"/>
  <c r="O4" i="3"/>
  <c r="O4" i="7"/>
  <c r="S7" i="6"/>
  <c r="S8" i="6"/>
  <c r="S6" i="6"/>
  <c r="S5" i="6"/>
  <c r="P4" i="4"/>
  <c r="P8" i="6"/>
  <c r="P9" i="6"/>
  <c r="P5" i="6"/>
  <c r="P7" i="7"/>
  <c r="P9" i="5"/>
  <c r="T7" i="5"/>
  <c r="T5" i="5"/>
  <c r="O8" i="7"/>
  <c r="O7" i="7"/>
  <c r="O9" i="7"/>
  <c r="O5" i="7"/>
  <c r="O6" i="7"/>
  <c r="O6" i="3"/>
  <c r="O9" i="6"/>
  <c r="O5" i="6"/>
  <c r="P7" i="6"/>
  <c r="S7" i="7"/>
  <c r="T9" i="5"/>
  <c r="T4" i="4"/>
  <c r="O7" i="6"/>
  <c r="T8" i="4"/>
  <c r="T9" i="4"/>
  <c r="P6" i="5"/>
  <c r="S10" i="3"/>
  <c r="S8" i="3"/>
  <c r="S5" i="3"/>
  <c r="S4" i="3"/>
  <c r="O8" i="6"/>
  <c r="O6" i="6"/>
  <c r="O4" i="6"/>
  <c r="P6" i="6"/>
  <c r="T7" i="4"/>
  <c r="S4" i="5"/>
  <c r="T5" i="4"/>
  <c r="S6" i="3"/>
  <c r="T4" i="5"/>
  <c r="T6" i="4"/>
  <c r="S9" i="6"/>
  <c r="O7" i="4"/>
  <c r="S7" i="3"/>
  <c r="T8" i="6"/>
  <c r="T4" i="6"/>
  <c r="S7" i="4"/>
  <c r="S10" i="4"/>
  <c r="S6" i="4"/>
  <c r="S9" i="4"/>
  <c r="T9" i="7"/>
  <c r="S6" i="5"/>
  <c r="S8" i="4"/>
  <c r="T5" i="6"/>
  <c r="O9" i="4"/>
  <c r="O7" i="5"/>
  <c r="O5" i="5"/>
  <c r="O6" i="5"/>
  <c r="O10" i="5"/>
  <c r="O9" i="5"/>
  <c r="O4" i="5"/>
  <c r="O9" i="3"/>
  <c r="O7" i="3"/>
  <c r="P4" i="3"/>
  <c r="P10" i="3"/>
  <c r="P5" i="3"/>
  <c r="P6" i="3"/>
  <c r="O8" i="5"/>
  <c r="S4" i="7"/>
  <c r="S5" i="7"/>
  <c r="S10" i="7"/>
  <c r="S6" i="7"/>
  <c r="S8" i="7"/>
  <c r="T9" i="6"/>
  <c r="T7" i="6"/>
  <c r="T10" i="3"/>
  <c r="T8" i="3"/>
  <c r="T6" i="3"/>
  <c r="T4" i="3"/>
  <c r="T7" i="3"/>
  <c r="T9" i="3"/>
  <c r="T5" i="3"/>
  <c r="O5" i="3"/>
  <c r="O8" i="3"/>
  <c r="P9" i="3"/>
  <c r="P4" i="5"/>
  <c r="P4" i="6"/>
  <c r="P4" i="7"/>
  <c r="P8" i="3"/>
  <c r="S7" i="5"/>
  <c r="S8" i="5"/>
  <c r="S9" i="5"/>
  <c r="S10" i="5"/>
  <c r="T8" i="7"/>
  <c r="T4" i="7"/>
  <c r="T5" i="7"/>
  <c r="T6" i="7"/>
  <c r="T10" i="7"/>
  <c r="P10" i="4"/>
  <c r="P6" i="4"/>
  <c r="P7" i="4"/>
  <c r="P8" i="4"/>
  <c r="P9" i="4"/>
  <c r="S5" i="4"/>
  <c r="O5" i="4"/>
  <c r="T6" i="6"/>
  <c r="O8" i="4"/>
  <c r="P5" i="5"/>
  <c r="P7" i="3"/>
  <c r="O4" i="2"/>
  <c r="O6" i="2"/>
  <c r="T4" i="2"/>
  <c r="O8" i="2"/>
  <c r="O5" i="2"/>
  <c r="S8" i="2"/>
  <c r="S5" i="2"/>
  <c r="T9" i="2"/>
  <c r="S9" i="2"/>
  <c r="S6" i="2"/>
  <c r="T6" i="2"/>
  <c r="T7" i="2"/>
  <c r="T5" i="2"/>
  <c r="T8" i="2"/>
  <c r="O7" i="2"/>
  <c r="S4" i="2"/>
  <c r="O9" i="2"/>
  <c r="S7" i="2"/>
  <c r="P4" i="2"/>
  <c r="P8" i="2"/>
  <c r="P6" i="2"/>
  <c r="P5" i="2"/>
  <c r="P9" i="2"/>
  <c r="P7" i="2"/>
  <c r="C2" i="1" l="1"/>
  <c r="B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<sst xmlns="http://schemas.openxmlformats.org/spreadsheetml/2006/main" count="780" uniqueCount="200">
  <si>
    <t>Easy Running</t>
  </si>
  <si>
    <t>VO2 Max</t>
  </si>
  <si>
    <t>Lactate Tolerance</t>
  </si>
  <si>
    <t>Speed Development</t>
  </si>
  <si>
    <t>Core A</t>
  </si>
  <si>
    <t>Core B</t>
  </si>
  <si>
    <t>Core C</t>
  </si>
  <si>
    <t>Upper Body A</t>
  </si>
  <si>
    <t>Lower Body A</t>
  </si>
  <si>
    <t>Lower Body B</t>
  </si>
  <si>
    <t>Warm-Up</t>
  </si>
  <si>
    <t>Time</t>
  </si>
  <si>
    <t>Distance</t>
  </si>
  <si>
    <t>Description</t>
  </si>
  <si>
    <t>Cooldown</t>
  </si>
  <si>
    <t>Category of Training Stimulus</t>
  </si>
  <si>
    <t>Training Component</t>
  </si>
  <si>
    <t>Aerobic Running</t>
  </si>
  <si>
    <t>Stretching and Mobility</t>
  </si>
  <si>
    <t>Dynamic Stretching</t>
  </si>
  <si>
    <t>Static Stretching</t>
  </si>
  <si>
    <t>Hurdle Mobility</t>
  </si>
  <si>
    <t>Threshold</t>
  </si>
  <si>
    <t>Threshold Running</t>
  </si>
  <si>
    <t>Sub-Threshold Running</t>
  </si>
  <si>
    <t>10K Pace Running</t>
  </si>
  <si>
    <t>5K Pace Running</t>
  </si>
  <si>
    <t>3K Pace Running</t>
  </si>
  <si>
    <t>1600M Pace Running</t>
  </si>
  <si>
    <t>800M Pace Running</t>
  </si>
  <si>
    <t>400M Pace Running</t>
  </si>
  <si>
    <t>30M Flys</t>
  </si>
  <si>
    <t>50M Flys</t>
  </si>
  <si>
    <t>80M Flys</t>
  </si>
  <si>
    <t>Turnover and Pace Work</t>
  </si>
  <si>
    <t>Race Pace (5K)</t>
  </si>
  <si>
    <t>Race Pace (3K)</t>
  </si>
  <si>
    <t>Race Pace (1600M)</t>
  </si>
  <si>
    <t>Race Pace (800M)</t>
  </si>
  <si>
    <t>Training Stimulus</t>
  </si>
  <si>
    <t>Training Category</t>
  </si>
  <si>
    <t>Type of Training (Static)</t>
  </si>
  <si>
    <t>Strides (Post-Run)</t>
  </si>
  <si>
    <t>Strides (Pre-Run)</t>
  </si>
  <si>
    <t>Lower</t>
  </si>
  <si>
    <t>Upper</t>
  </si>
  <si>
    <t>Distance (miles)</t>
  </si>
  <si>
    <t>Time (minutes)</t>
  </si>
  <si>
    <t>Recovery</t>
  </si>
  <si>
    <t>Standing Rest</t>
  </si>
  <si>
    <t>Walking Rest</t>
  </si>
  <si>
    <t>Float Recovery</t>
  </si>
  <si>
    <t>Jog Recovery</t>
  </si>
  <si>
    <t>800M easy jog warm-up.</t>
  </si>
  <si>
    <t>- - Ignore, these are for volume calculation purposes only - -</t>
  </si>
  <si>
    <t>Shoes</t>
  </si>
  <si>
    <t>Trainers</t>
  </si>
  <si>
    <t>Spikes</t>
  </si>
  <si>
    <t>N/A</t>
  </si>
  <si>
    <t>Workout Shoes</t>
  </si>
  <si>
    <t>Monday</t>
  </si>
  <si>
    <t>Northridge High School</t>
  </si>
  <si>
    <t>Location:</t>
  </si>
  <si>
    <t>Surface</t>
  </si>
  <si>
    <t>Road</t>
  </si>
  <si>
    <t>Track</t>
  </si>
  <si>
    <t>Grass</t>
  </si>
  <si>
    <t>Dirt Trail</t>
  </si>
  <si>
    <t>Any</t>
  </si>
  <si>
    <t>Turf Field</t>
  </si>
  <si>
    <t>5-15 minute cooldown.</t>
  </si>
  <si>
    <t>Choose 5 dynamic drills and complete. Make sure to finish with leg swings.</t>
  </si>
  <si>
    <t>2x 100M strides.</t>
  </si>
  <si>
    <t>4x 30M flys, with 20M run in/out. Sprint form, 100% relaxed effort.</t>
  </si>
  <si>
    <t>Change into spike for 30M flys.</t>
  </si>
  <si>
    <t>Change into flats/workout shoes in preparation for the intervals.</t>
  </si>
  <si>
    <t>5 minute easy jog after threshold intervals.</t>
  </si>
  <si>
    <t>Areobic Running</t>
  </si>
  <si>
    <t>(in minutes)</t>
  </si>
  <si>
    <t>(in miles)</t>
  </si>
  <si>
    <t>Totals:</t>
  </si>
  <si>
    <t>Standard hurdle drills.</t>
  </si>
  <si>
    <t>Tuesday</t>
  </si>
  <si>
    <t>Choose 5 dynamic drills and complete.</t>
  </si>
  <si>
    <t>Standard easy run.</t>
  </si>
  <si>
    <t>4x 100M strides, fast and relaxed.</t>
  </si>
  <si>
    <t>Wednesday</t>
  </si>
  <si>
    <t xml:space="preserve">Choose 5 dynamic drills and complete. </t>
  </si>
  <si>
    <t>Recovery run. Go as slow as your body feels like going, but maintain good form!</t>
  </si>
  <si>
    <t>Thursday</t>
  </si>
  <si>
    <t>20-45 minute standard easy run.</t>
  </si>
  <si>
    <t>4-6x 100M strides.</t>
  </si>
  <si>
    <t>Friday</t>
  </si>
  <si>
    <t>Long Run</t>
  </si>
  <si>
    <t>30-90 minute long run. Standard long run pace, which should be a little faster than easy run pace. Running over rolling hills is ideal. Make sure you fuel well before, during, and after!</t>
  </si>
  <si>
    <t>Do some gentle stretching after completing your long run.</t>
  </si>
  <si>
    <t>Race</t>
  </si>
  <si>
    <t>Saturday</t>
  </si>
  <si>
    <t>Total Time:</t>
  </si>
  <si>
    <t>Total Mileage</t>
  </si>
  <si>
    <t>Aggregate Totals</t>
  </si>
  <si>
    <t>Low Volume</t>
  </si>
  <si>
    <t>High Volume</t>
  </si>
  <si>
    <t>Core</t>
  </si>
  <si>
    <t>Strength</t>
  </si>
  <si>
    <t>Time by Category</t>
  </si>
  <si>
    <t>Mileage by Category</t>
  </si>
  <si>
    <t>Daily Schedule</t>
  </si>
  <si>
    <t>Day of Week</t>
  </si>
  <si>
    <t>Type of Training Day</t>
  </si>
  <si>
    <t>Sunday</t>
  </si>
  <si>
    <t>Easy Run</t>
  </si>
  <si>
    <t>Rest Day</t>
  </si>
  <si>
    <t>Workout</t>
  </si>
  <si>
    <t>Pre-Race</t>
  </si>
  <si>
    <t>Recovery Run</t>
  </si>
  <si>
    <t>Rest</t>
  </si>
  <si>
    <t>Exercise</t>
  </si>
  <si>
    <t>Routine</t>
  </si>
  <si>
    <t>Sets</t>
  </si>
  <si>
    <t>Reps</t>
  </si>
  <si>
    <t>Bulgarian Split Squats</t>
  </si>
  <si>
    <t>5-8</t>
  </si>
  <si>
    <t>Front Squat (or Goblet Squat)</t>
  </si>
  <si>
    <t>Nordic Hamstring Curl</t>
  </si>
  <si>
    <t>Assisted Single Leg Squat (TRX or Chair)</t>
  </si>
  <si>
    <t>10-15 each leg</t>
  </si>
  <si>
    <t>5-8 each leg</t>
  </si>
  <si>
    <t>Kettlebell Swing</t>
  </si>
  <si>
    <t>20</t>
  </si>
  <si>
    <t>Romanian Deadlift (weighted or single leg)</t>
  </si>
  <si>
    <t>5-10</t>
  </si>
  <si>
    <t>Goblet Squat</t>
  </si>
  <si>
    <t>8-12</t>
  </si>
  <si>
    <t>15 each leg</t>
  </si>
  <si>
    <t>Step-Ups</t>
  </si>
  <si>
    <t>Single Leg Glute Bridge</t>
  </si>
  <si>
    <t>Dumbbell Squat Jump</t>
  </si>
  <si>
    <t>Lower Body C</t>
  </si>
  <si>
    <t>Kneeling Snatch to Knee Drive (Barbell or Dumbbells)</t>
  </si>
  <si>
    <t>Standing Broad Jumps</t>
  </si>
  <si>
    <t>5</t>
  </si>
  <si>
    <t>6-10</t>
  </si>
  <si>
    <t>Double Leg Pogo Hops</t>
  </si>
  <si>
    <t>10-15</t>
  </si>
  <si>
    <t>Box Jumps</t>
  </si>
  <si>
    <t>Jump Squats</t>
  </si>
  <si>
    <t>Lower Body D</t>
  </si>
  <si>
    <t>Sprinter Lunge Jumps</t>
  </si>
  <si>
    <t>Single Leg Pogo Hops</t>
  </si>
  <si>
    <t>Skater Hops</t>
  </si>
  <si>
    <t>6-8 each leg</t>
  </si>
  <si>
    <t>8-10 each leg</t>
  </si>
  <si>
    <t>Hang Power Clean or Weighted Box Jumps</t>
  </si>
  <si>
    <t>V-Ups</t>
  </si>
  <si>
    <t>Side Plank Leg Raise</t>
  </si>
  <si>
    <t>10 each side</t>
  </si>
  <si>
    <t>Mountain Climbers</t>
  </si>
  <si>
    <t>25 each leg</t>
  </si>
  <si>
    <t>Candlesticks</t>
  </si>
  <si>
    <t>Plank Shoulder Touches</t>
  </si>
  <si>
    <t>1 minute</t>
  </si>
  <si>
    <t>Suitcases</t>
  </si>
  <si>
    <t>Supermans</t>
  </si>
  <si>
    <t>Bicycle Crunches</t>
  </si>
  <si>
    <t>20 each side</t>
  </si>
  <si>
    <t>Burpees</t>
  </si>
  <si>
    <t>12</t>
  </si>
  <si>
    <t>Legs up toe touches</t>
  </si>
  <si>
    <t>Strenth &amp; Core Routines</t>
  </si>
  <si>
    <t>% (LV)</t>
  </si>
  <si>
    <t>% (HV)</t>
  </si>
  <si>
    <t>% (Avg)</t>
  </si>
  <si>
    <t>Low Vol</t>
  </si>
  <si>
    <t>Weekly Notes</t>
  </si>
  <si>
    <t>https://www.youtube.com/watch?v=SkNsa3eBwLA</t>
  </si>
  <si>
    <t>https://www.youtube.com/watch?v=x6Xh7WqVh-M</t>
  </si>
  <si>
    <t>https://www.youtube.com/watch?v=YiZr79uC_yE</t>
  </si>
  <si>
    <t>https://www.youtube.com/watch?v=_wTnziOp_7g</t>
  </si>
  <si>
    <t>https://www.youtube.com/watch?v=zSww9F2ZEW8&amp;t=328s</t>
  </si>
  <si>
    <t>https://www.youtube.com/watch?v=cWoPMoxYHz0</t>
  </si>
  <si>
    <t>https://www.youtube.com/watch?v=yGswPtbSlro</t>
  </si>
  <si>
    <t>Reverse Lunge</t>
  </si>
  <si>
    <t>Select Your Assigned Routine:</t>
  </si>
  <si>
    <t>https://www.youtube.com/watch?v=5frs7_F2SrU&amp;pp=ygUNcmV2ZXJzZSBsdW5nZQ%3D%3D</t>
  </si>
  <si>
    <t>https://www.youtube.com/watch?v=elhu-WC1qk4&amp;pp=ygUIc3RlcCB1cHM%3D</t>
  </si>
  <si>
    <t>https://www.youtube.com/watch?v=egs6m4J8u8c</t>
  </si>
  <si>
    <t>https://www.youtube.com/watch?v=-qu2L4S2xtU&amp;pp=ygUTZHVtYmJlbGwganVtcCBzcXVhdA%3D%3D</t>
  </si>
  <si>
    <t>https://youtube.com/clip/UgkxXrf-8xvEHQDXCNwMGxLAqMspqWVrD82n?si=7HAU8ZTibnLQF8F2</t>
  </si>
  <si>
    <t>4x 150M @ 1600M effort.  Concentrate on these feeling smooth.  Easy jog the remaining 250M back to the start.</t>
  </si>
  <si>
    <t>6-10x 3 minutes at threshold effort. 1 minute easy jog in between intervals.</t>
  </si>
  <si>
    <t>2-6x 150M at 3K pace. 250M slow jog recovery.</t>
  </si>
  <si>
    <t>6x 100M strides. Start at ~10K effort, and get faster each rep. Stay relaxed! You should finish feeling fast and a little more energized.</t>
  </si>
  <si>
    <t>Change into trainers.</t>
  </si>
  <si>
    <t>Jog to 50 cent hill.</t>
  </si>
  <si>
    <t>Jog back to Northridge.</t>
  </si>
  <si>
    <t>2x (5x 200M hills at ~1600M effort), 2:30 recovery.</t>
  </si>
  <si>
    <t>8-10 minutes SubT.</t>
  </si>
  <si>
    <t>Standard hurdle mobility drills.</t>
  </si>
  <si>
    <t>We'll adjust the Thursday workout for those who will be racing at the REP Distance Challenge on Friday.  I really want us to start focusing on our strength and core training.  We have 15 weeks to the state outdoor meet, starting this week!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</si>
</sst>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[$-F800]dddd\,\ mmmm\ dd\,\ yyyy"/>
    <numFmt numFmtId="166" formatCode="0.0%"/>
  </numFmts>
  <fonts count="1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venir Book"/>
      <family val="2"/>
    </font>
    <font>
      <b/>
      <sz val="12"/>
      <color theme="1"/>
      <name val="Avenir Book"/>
      <family val="2"/>
    </font>
    <font>
      <i/>
      <sz val="12"/>
      <color theme="1"/>
      <name val="Avenir Book"/>
      <family val="2"/>
    </font>
    <font>
      <i/>
      <sz val="12"/>
      <color theme="1"/>
      <name val="Aptos Narrow"/>
      <family val="2"/>
      <scheme val="minor"/>
    </font>
    <font>
      <sz val="16"/>
      <color theme="0"/>
      <name val="Avenir Book"/>
      <family val="2"/>
    </font>
    <font>
      <i/>
      <sz val="10"/>
      <color theme="0"/>
      <name val="Avenir Book"/>
      <family val="2"/>
    </font>
    <font>
      <sz val="12"/>
      <color theme="0"/>
      <name val="Avenir Book"/>
      <family val="2"/>
    </font>
    <font>
      <u/>
      <sz val="12"/>
      <color theme="10"/>
      <name val="Aptos Narrow"/>
      <family val="2"/>
      <scheme val="minor"/>
    </font>
    <font>
      <sz val="12"/>
      <color rgb="FF000000"/>
      <name val="Avenir Book"/>
      <family val="2"/>
    </font>
  </fonts>
  <fills count="1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6" fillId="3" borderId="1" xfId="0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left" vertical="center"/>
    </xf>
    <xf numFmtId="0" fontId="8" fillId="10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left" vertical="center"/>
    </xf>
    <xf numFmtId="0" fontId="8" fillId="11" borderId="1" xfId="0" applyFont="1" applyFill="1" applyBorder="1" applyAlignment="1">
      <alignment horizontal="center" vertical="center"/>
    </xf>
    <xf numFmtId="9" fontId="2" fillId="5" borderId="1" xfId="1" applyFont="1" applyFill="1" applyBorder="1" applyAlignment="1">
      <alignment horizontal="center" vertical="center"/>
    </xf>
    <xf numFmtId="9" fontId="2" fillId="7" borderId="1" xfId="1" applyFont="1" applyFill="1" applyBorder="1" applyAlignment="1">
      <alignment horizontal="center" vertical="center"/>
    </xf>
    <xf numFmtId="9" fontId="8" fillId="8" borderId="1" xfId="1" applyFont="1" applyFill="1" applyBorder="1" applyAlignment="1">
      <alignment horizontal="center" vertical="center"/>
    </xf>
    <xf numFmtId="9" fontId="8" fillId="10" borderId="1" xfId="1" applyFont="1" applyFill="1" applyBorder="1" applyAlignment="1">
      <alignment horizontal="center" vertical="center"/>
    </xf>
    <xf numFmtId="9" fontId="8" fillId="6" borderId="1" xfId="1" applyFont="1" applyFill="1" applyBorder="1" applyAlignment="1">
      <alignment horizontal="center" vertical="center"/>
    </xf>
    <xf numFmtId="9" fontId="8" fillId="11" borderId="1" xfId="1" applyFont="1" applyFill="1" applyBorder="1" applyAlignment="1">
      <alignment horizontal="center" vertical="center"/>
    </xf>
    <xf numFmtId="9" fontId="2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9" fontId="2" fillId="0" borderId="1" xfId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20" fontId="2" fillId="5" borderId="1" xfId="0" applyNumberFormat="1" applyFont="1" applyFill="1" applyBorder="1" applyAlignment="1">
      <alignment horizontal="center" vertical="center"/>
    </xf>
    <xf numFmtId="166" fontId="2" fillId="5" borderId="1" xfId="1" applyNumberFormat="1" applyFont="1" applyFill="1" applyBorder="1" applyAlignment="1">
      <alignment horizontal="center" vertical="center"/>
    </xf>
    <xf numFmtId="20" fontId="2" fillId="7" borderId="1" xfId="0" applyNumberFormat="1" applyFont="1" applyFill="1" applyBorder="1" applyAlignment="1">
      <alignment horizontal="center" vertical="center"/>
    </xf>
    <xf numFmtId="166" fontId="2" fillId="7" borderId="1" xfId="1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vertical="center"/>
    </xf>
    <xf numFmtId="20" fontId="8" fillId="8" borderId="1" xfId="0" applyNumberFormat="1" applyFont="1" applyFill="1" applyBorder="1" applyAlignment="1">
      <alignment horizontal="center" vertical="center"/>
    </xf>
    <xf numFmtId="166" fontId="8" fillId="8" borderId="1" xfId="1" applyNumberFormat="1" applyFont="1" applyFill="1" applyBorder="1" applyAlignment="1">
      <alignment horizontal="center" vertical="center"/>
    </xf>
    <xf numFmtId="0" fontId="8" fillId="9" borderId="1" xfId="0" applyFont="1" applyFill="1" applyBorder="1" applyAlignment="1">
      <alignment vertical="center"/>
    </xf>
    <xf numFmtId="20" fontId="8" fillId="9" borderId="1" xfId="0" applyNumberFormat="1" applyFont="1" applyFill="1" applyBorder="1" applyAlignment="1">
      <alignment horizontal="center" vertical="center"/>
    </xf>
    <xf numFmtId="166" fontId="8" fillId="9" borderId="1" xfId="1" applyNumberFormat="1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20" fontId="8" fillId="6" borderId="1" xfId="0" applyNumberFormat="1" applyFont="1" applyFill="1" applyBorder="1" applyAlignment="1">
      <alignment horizontal="center" vertical="center"/>
    </xf>
    <xf numFmtId="166" fontId="8" fillId="6" borderId="1" xfId="1" applyNumberFormat="1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vertical="center"/>
    </xf>
    <xf numFmtId="166" fontId="8" fillId="11" borderId="1" xfId="1" applyNumberFormat="1" applyFont="1" applyFill="1" applyBorder="1" applyAlignment="1">
      <alignment horizontal="center" vertical="center"/>
    </xf>
    <xf numFmtId="20" fontId="8" fillId="11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0" fontId="9" fillId="0" borderId="0" xfId="2"/>
    <xf numFmtId="0" fontId="9" fillId="0" borderId="0" xfId="2" applyAlignment="1">
      <alignment vertical="center"/>
    </xf>
    <xf numFmtId="49" fontId="3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1118"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AFAC8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AFAC8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AFAC8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AFAC8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AFAC8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AFAC8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0"/>
        </patternFill>
      </fill>
    </dxf>
    <dxf>
      <fill>
        <patternFill>
          <bgColor rgb="FFFAFAC8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venir Book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venir Book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venir Boo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venir Book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venir Book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venir Book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venir Book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venir Book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venir Book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venir Book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venir Book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AFAC8"/>
      <color rgb="FFFF39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795C1F-72BF-8048-AF19-4BC109754AA4}" name="TrainingTable" displayName="TrainingTable" ref="A1:C30" totalsRowShown="0" headerRowDxfId="1117" headerRowBorderDxfId="1116" tableBorderDxfId="1115" totalsRowBorderDxfId="1114">
  <autoFilter ref="A1:C30" xr:uid="{FF795C1F-72BF-8048-AF19-4BC109754AA4}"/>
  <tableColumns count="3">
    <tableColumn id="1" xr3:uid="{797539E5-C30E-C347-9E62-77070737E32D}" name="Category of Training Stimulus" dataDxfId="1113"/>
    <tableColumn id="2" xr3:uid="{CF079A49-3B75-8945-8D85-33DE537F2E7B}" name="Training Component" dataDxfId="1112"/>
    <tableColumn id="3" xr3:uid="{14E078D6-C756-AB4E-A5B8-549BDA9140C1}" name="Description" dataDxfId="1111"/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5B5FF0-C24C-AB40-8E37-E36D1F969343}" name="Strength_Core2" displayName="Strength_Core2" ref="A1:E36" totalsRowShown="0" headerRowDxfId="1110" dataDxfId="1109">
  <autoFilter ref="A1:E36" xr:uid="{A95B5FF0-C24C-AB40-8E37-E36D1F969343}"/>
  <tableColumns count="5">
    <tableColumn id="1" xr3:uid="{E9AB92C4-8B67-3D4B-A8C6-B78C1D4BEEE7}" name="Exercise" dataDxfId="1108"/>
    <tableColumn id="2" xr3:uid="{1A4AEDDF-E23C-3946-AE38-5C5CF7F9C0CE}" name="Routine" dataDxfId="1107"/>
    <tableColumn id="3" xr3:uid="{DF3B3656-9776-1E47-9C7A-2D19CBE10A25}" name="Sets" dataDxfId="1106"/>
    <tableColumn id="4" xr3:uid="{215C473A-1C36-7140-8726-D4CA58A8BDDE}" name="Reps" dataDxfId="1105"/>
    <tableColumn id="5" xr3:uid="{CE501D42-6216-6142-8A4D-7407FA435D0A}" name="Description" dataDxfId="1104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5frs7_F2SrU&amp;pp=ygUNcmV2ZXJzZSBsdW5nZQ%3D%3D" TargetMode="External"/><Relationship Id="rId13" Type="http://schemas.openxmlformats.org/officeDocument/2006/relationships/table" Target="../tables/table2.xml"/><Relationship Id="rId3" Type="http://schemas.openxmlformats.org/officeDocument/2006/relationships/hyperlink" Target="https://www.youtube.com/watch?v=YiZr79uC_yE" TargetMode="External"/><Relationship Id="rId7" Type="http://schemas.openxmlformats.org/officeDocument/2006/relationships/hyperlink" Target="https://www.youtube.com/watch?v=yGswPtbSlro" TargetMode="External"/><Relationship Id="rId12" Type="http://schemas.openxmlformats.org/officeDocument/2006/relationships/hyperlink" Target="https://youtube.com/clip/UgkxXrf-8xvEHQDXCNwMGxLAqMspqWVrD82n?si=7HAU8ZTibnLQF8F2" TargetMode="External"/><Relationship Id="rId2" Type="http://schemas.openxmlformats.org/officeDocument/2006/relationships/hyperlink" Target="https://www.youtube.com/watch?v=x6Xh7WqVh-M" TargetMode="External"/><Relationship Id="rId1" Type="http://schemas.openxmlformats.org/officeDocument/2006/relationships/hyperlink" Target="https://www.youtube.com/watch?v=SkNsa3eBwLA" TargetMode="External"/><Relationship Id="rId6" Type="http://schemas.openxmlformats.org/officeDocument/2006/relationships/hyperlink" Target="https://www.youtube.com/watch?v=cWoPMoxYHz0" TargetMode="External"/><Relationship Id="rId11" Type="http://schemas.openxmlformats.org/officeDocument/2006/relationships/hyperlink" Target="https://www.youtube.com/watch?v=-qu2L4S2xtU&amp;pp=ygUTZHVtYmJlbGwganVtcCBzcXVhdA%3D%3D" TargetMode="External"/><Relationship Id="rId5" Type="http://schemas.openxmlformats.org/officeDocument/2006/relationships/hyperlink" Target="https://www.youtube.com/watch?v=zSww9F2ZEW8&amp;t=328s" TargetMode="External"/><Relationship Id="rId10" Type="http://schemas.openxmlformats.org/officeDocument/2006/relationships/hyperlink" Target="https://www.youtube.com/watch?v=egs6m4J8u8c" TargetMode="External"/><Relationship Id="rId4" Type="http://schemas.openxmlformats.org/officeDocument/2006/relationships/hyperlink" Target="https://www.youtube.com/watch?v=_wTnziOp_7g" TargetMode="External"/><Relationship Id="rId9" Type="http://schemas.openxmlformats.org/officeDocument/2006/relationships/hyperlink" Target="https://www.youtube.com/watch?v=elhu-WC1qk4&amp;pp=ygUIc3RlcCB1cHM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21E2F-4395-9A4F-90EF-80DBA2838BFE}">
  <dimension ref="A1:AV99"/>
  <sheetViews>
    <sheetView tabSelected="1" zoomScale="140" zoomScaleNormal="140" workbookViewId="0">
      <selection activeCell="J8" sqref="J8"/>
    </sheetView>
  </sheetViews>
  <sheetFormatPr baseColWidth="10" defaultRowHeight="17"/>
  <cols>
    <col min="1" max="1" width="25.1640625" style="2" customWidth="1"/>
    <col min="2" max="3" width="18.1640625" style="48" customWidth="1"/>
    <col min="4" max="4" width="13.33203125" style="16" customWidth="1"/>
    <col min="5" max="5" width="13.33203125" style="48" customWidth="1"/>
    <col min="6" max="6" width="13.33203125" style="16" customWidth="1"/>
    <col min="7" max="7" width="3.5" style="2" customWidth="1"/>
    <col min="8" max="8" width="16" style="2" customWidth="1"/>
    <col min="9" max="9" width="22.1640625" style="2" customWidth="1"/>
    <col min="10" max="11" width="15.6640625" style="2" customWidth="1"/>
    <col min="12" max="48" width="10.83203125" style="2"/>
  </cols>
  <sheetData>
    <row r="1" spans="1:16" ht="22" customHeight="1">
      <c r="A1" s="51" t="s">
        <v>100</v>
      </c>
      <c r="B1" s="52" t="s">
        <v>173</v>
      </c>
      <c r="C1" s="52" t="s">
        <v>102</v>
      </c>
      <c r="D1" s="15"/>
      <c r="E1" s="76"/>
      <c r="H1" s="79" t="s">
        <v>107</v>
      </c>
      <c r="I1" s="79"/>
      <c r="J1" s="79"/>
      <c r="K1" s="79"/>
    </row>
    <row r="2" spans="1:16" ht="22" customHeight="1">
      <c r="A2" s="6" t="s">
        <v>98</v>
      </c>
      <c r="B2" s="49" t="str">
        <f>O2&amp;" hours "&amp;(O3-O2)*(60)&amp; " minutes"</f>
        <v>2 hours 45 minutes</v>
      </c>
      <c r="C2" s="49" t="str">
        <f>P2&amp;" hours "&amp;ROUND((P3-P2)*(60),2)&amp; " minutes"</f>
        <v>6 hours 12 minutes</v>
      </c>
      <c r="H2" s="51" t="s">
        <v>108</v>
      </c>
      <c r="I2" s="51" t="s">
        <v>109</v>
      </c>
      <c r="J2" s="51" t="s">
        <v>104</v>
      </c>
      <c r="K2" s="51" t="s">
        <v>103</v>
      </c>
      <c r="O2" s="50">
        <f>INT((Monday!$M$10+Tuesday!$M$10+Wednesday!$M$10+Thursday!$M$10+Friday!$M$10+Saturday!$M$10)/(60))</f>
        <v>2</v>
      </c>
      <c r="P2" s="50">
        <f>INT((Monday!$N$10+Tuesday!$N$10+Wednesday!$N$10+Thursday!$N$10+Friday!$N$10+Saturday!$N$10)/(60))</f>
        <v>6</v>
      </c>
    </row>
    <row r="3" spans="1:16" ht="22" customHeight="1">
      <c r="A3" s="6" t="s">
        <v>99</v>
      </c>
      <c r="B3" s="23" t="str">
        <f>(Monday!Q10+Tuesday!Q10+Wednesday!Q10+Thursday!Q10+Friday!Q10+Saturday!Q10)&amp;" miles"</f>
        <v>19.9 miles</v>
      </c>
      <c r="C3" s="23" t="str">
        <f>(Monday!$R$10+Tuesday!$R$10+Wednesday!$R$10+Thursday!$R$10+Friday!$R$10+Saturday!$R$10)&amp;" miles"</f>
        <v>55.3 miles</v>
      </c>
      <c r="H3" s="6" t="s">
        <v>60</v>
      </c>
      <c r="I3" s="6" t="str">
        <f>Monday!C1</f>
        <v>Easy Run</v>
      </c>
      <c r="J3" s="6" t="s">
        <v>7</v>
      </c>
      <c r="O3" s="2">
        <f>(Monday!$M$10+Tuesday!$M$10+Wednesday!$M$10+Thursday!$M$10+Friday!$M$10+Saturday!$M$10)/(60)</f>
        <v>2.75</v>
      </c>
      <c r="P3" s="2">
        <f>(Monday!$N$10+Tuesday!$N$10+Wednesday!$N$10+Thursday!$N$10+Friday!$N$10+Saturday!$N$10)/(60)</f>
        <v>6.2</v>
      </c>
    </row>
    <row r="4" spans="1:16" ht="22" customHeight="1">
      <c r="H4" s="6" t="s">
        <v>82</v>
      </c>
      <c r="I4" s="6" t="str">
        <f>Tuesday!C1</f>
        <v>Workout</v>
      </c>
      <c r="J4" s="6"/>
      <c r="K4" s="6" t="s">
        <v>4</v>
      </c>
    </row>
    <row r="5" spans="1:16" ht="22" customHeight="1">
      <c r="A5" s="51" t="s">
        <v>105</v>
      </c>
      <c r="B5" s="52" t="s">
        <v>101</v>
      </c>
      <c r="C5" s="52" t="s">
        <v>102</v>
      </c>
      <c r="D5" s="53" t="s">
        <v>170</v>
      </c>
      <c r="E5" s="52" t="s">
        <v>171</v>
      </c>
      <c r="F5" s="53" t="s">
        <v>172</v>
      </c>
      <c r="H5" s="6" t="s">
        <v>86</v>
      </c>
      <c r="I5" s="6" t="str">
        <f>Wednesday!C1</f>
        <v>Recovery Run</v>
      </c>
      <c r="J5" s="6" t="s">
        <v>8</v>
      </c>
      <c r="K5" s="6"/>
    </row>
    <row r="6" spans="1:16" ht="22" customHeight="1">
      <c r="A6" s="54" t="s">
        <v>17</v>
      </c>
      <c r="B6" s="55">
        <f>TIME(,(Monday!M4+Tuesday!M4+Wednesday!M4+Thursday!M4+Friday!M4+Saturday!M4),)</f>
        <v>8.8888888888888892E-2</v>
      </c>
      <c r="C6" s="55">
        <f>TIME(,(Monday!N4+Tuesday!N4+Wednesday!N4+Thursday!N4+Friday!N4+Saturday!N4),)</f>
        <v>0.21597222222222223</v>
      </c>
      <c r="D6" s="56">
        <f t="shared" ref="D6:D11" si="0">(B6/SUM($B$6:$B$11))</f>
        <v>0.77575757575757587</v>
      </c>
      <c r="E6" s="56">
        <f>(C6/SUM($C$6:$C$11))</f>
        <v>0.83602150537634423</v>
      </c>
      <c r="F6" s="56">
        <f>(D6+E6)/2</f>
        <v>0.80588954056696005</v>
      </c>
      <c r="H6" s="6" t="s">
        <v>89</v>
      </c>
      <c r="I6" s="6" t="str">
        <f>Thursday!C1</f>
        <v>Workout</v>
      </c>
      <c r="J6" s="6"/>
      <c r="K6" s="6" t="s">
        <v>5</v>
      </c>
    </row>
    <row r="7" spans="1:16" ht="22" customHeight="1">
      <c r="A7" s="29" t="s">
        <v>34</v>
      </c>
      <c r="B7" s="57">
        <f>TIME(,(Monday!M5+Tuesday!M5+Wednesday!M5+Thursday!M5+Friday!M5+Saturday!M5),)</f>
        <v>5.5555555555555558E-3</v>
      </c>
      <c r="C7" s="57">
        <f>TIME(,(Monday!N5+Tuesday!N5+Wednesday!N5+Thursday!N5+Friday!N5+Saturday!N5),)</f>
        <v>6.9444444444444441E-3</v>
      </c>
      <c r="D7" s="58">
        <f t="shared" si="0"/>
        <v>4.8484848484848492E-2</v>
      </c>
      <c r="E7" s="58">
        <f t="shared" ref="E7:E11" si="1">(C7/SUM($C$6:$C$11))</f>
        <v>2.6881720430107527E-2</v>
      </c>
      <c r="F7" s="58">
        <f t="shared" ref="F7:F11" si="2">(D7+E7)/2</f>
        <v>3.7683284457478011E-2</v>
      </c>
      <c r="H7" s="6" t="s">
        <v>92</v>
      </c>
      <c r="I7" s="6" t="str">
        <f>Friday!C1</f>
        <v>Recovery Run</v>
      </c>
      <c r="J7" s="6"/>
      <c r="K7" s="2" t="s">
        <v>6</v>
      </c>
    </row>
    <row r="8" spans="1:16" ht="22" customHeight="1">
      <c r="A8" s="59" t="s">
        <v>22</v>
      </c>
      <c r="B8" s="60">
        <f>TIME(,(Monday!M6+Tuesday!M6+Wednesday!M6+Thursday!M6+Friday!M6+Saturday!M6),)</f>
        <v>1.2500000000000001E-2</v>
      </c>
      <c r="C8" s="60">
        <f>TIME(,(Monday!N6+Tuesday!N6+Wednesday!N6+Thursday!N6+Friday!N6+Saturday!N6),)</f>
        <v>2.7777777777777776E-2</v>
      </c>
      <c r="D8" s="61">
        <f t="shared" si="0"/>
        <v>0.10909090909090911</v>
      </c>
      <c r="E8" s="61">
        <f t="shared" si="1"/>
        <v>0.10752688172043011</v>
      </c>
      <c r="F8" s="61">
        <f t="shared" si="2"/>
        <v>0.10830889540566961</v>
      </c>
      <c r="H8" s="6" t="s">
        <v>97</v>
      </c>
      <c r="I8" s="6" t="str">
        <f>Saturday!C1</f>
        <v>Long Run</v>
      </c>
      <c r="J8" s="6" t="s">
        <v>138</v>
      </c>
      <c r="K8" s="6"/>
    </row>
    <row r="9" spans="1:16" ht="22" customHeight="1">
      <c r="A9" s="62" t="s">
        <v>1</v>
      </c>
      <c r="B9" s="63">
        <f>TIME(,(Monday!M7+Tuesday!M7+Wednesday!M7+Thursday!M7+Friday!M7+Saturday!M7),)</f>
        <v>1.3888888888888889E-3</v>
      </c>
      <c r="C9" s="63">
        <f>TIME(,(Monday!N7+Tuesday!N7+Wednesday!N7+Thursday!N7+Friday!N7+Saturday!N7),)</f>
        <v>3.472222222222222E-3</v>
      </c>
      <c r="D9" s="64">
        <f t="shared" si="0"/>
        <v>1.2121212121212123E-2</v>
      </c>
      <c r="E9" s="64">
        <f t="shared" si="1"/>
        <v>1.3440860215053764E-2</v>
      </c>
      <c r="F9" s="64">
        <f t="shared" si="2"/>
        <v>1.2781036168132944E-2</v>
      </c>
      <c r="H9" s="6" t="s">
        <v>110</v>
      </c>
      <c r="I9" s="6" t="s">
        <v>116</v>
      </c>
      <c r="J9" s="6"/>
      <c r="K9" s="6"/>
    </row>
    <row r="10" spans="1:16" ht="22" customHeight="1">
      <c r="A10" s="66" t="s">
        <v>2</v>
      </c>
      <c r="B10" s="67">
        <f>TIME(,(Monday!M8+Tuesday!M8+Wednesday!M8+Thursday!M8+Friday!M8+Saturday!M8),)</f>
        <v>5.5555555555555558E-3</v>
      </c>
      <c r="C10" s="67">
        <f>TIME(,(Monday!N8+Tuesday!N8+Wednesday!N8+Thursday!N8+Friday!N8+Saturday!N8),)</f>
        <v>3.472222222222222E-3</v>
      </c>
      <c r="D10" s="68">
        <f t="shared" si="0"/>
        <v>4.8484848484848492E-2</v>
      </c>
      <c r="E10" s="68">
        <f t="shared" si="1"/>
        <v>1.3440860215053764E-2</v>
      </c>
      <c r="F10" s="68">
        <f t="shared" si="2"/>
        <v>3.0962854349951129E-2</v>
      </c>
    </row>
    <row r="11" spans="1:16" ht="22" customHeight="1">
      <c r="A11" s="69" t="s">
        <v>3</v>
      </c>
      <c r="B11" s="71">
        <f>TIME(,(Monday!M9+Tuesday!M9+Wednesday!M9+Thursday!M9+Friday!M9+Saturday!M9),)</f>
        <v>6.9444444444444447E-4</v>
      </c>
      <c r="C11" s="71">
        <f>TIME(,(Monday!N9+Tuesday!N9+Wednesday!N9+Thursday!N9+Friday!N9+Saturday!N9),)</f>
        <v>6.9444444444444447E-4</v>
      </c>
      <c r="D11" s="70">
        <f t="shared" si="0"/>
        <v>6.0606060606060615E-3</v>
      </c>
      <c r="E11" s="70">
        <f t="shared" si="1"/>
        <v>2.6881720430107529E-3</v>
      </c>
      <c r="F11" s="70">
        <f t="shared" si="2"/>
        <v>4.3743890518084076E-3</v>
      </c>
      <c r="H11" s="81" t="s">
        <v>174</v>
      </c>
      <c r="I11" s="81"/>
      <c r="J11" s="81"/>
      <c r="K11" s="81"/>
    </row>
    <row r="12" spans="1:16" ht="22" customHeight="1">
      <c r="H12" s="92" t="s">
        <v>199</v>
      </c>
      <c r="I12" s="92"/>
      <c r="J12" s="92"/>
      <c r="K12" s="92"/>
    </row>
    <row r="13" spans="1:16" ht="22" customHeight="1">
      <c r="A13" s="51" t="s">
        <v>106</v>
      </c>
      <c r="B13" s="52" t="s">
        <v>101</v>
      </c>
      <c r="C13" s="52" t="s">
        <v>102</v>
      </c>
      <c r="D13" s="53" t="s">
        <v>170</v>
      </c>
      <c r="E13" s="52" t="s">
        <v>171</v>
      </c>
      <c r="F13" s="53" t="s">
        <v>172</v>
      </c>
      <c r="H13" s="92"/>
      <c r="I13" s="92"/>
      <c r="J13" s="92"/>
      <c r="K13" s="92"/>
    </row>
    <row r="14" spans="1:16" ht="22" customHeight="1">
      <c r="A14" s="54" t="s">
        <v>17</v>
      </c>
      <c r="B14" s="28">
        <f>Monday!Q4+Tuesday!Q4+Wednesday!Q4+Thursday!Q4+Friday!Q4+Saturday!Q4</f>
        <v>12.25</v>
      </c>
      <c r="C14" s="28">
        <f>Monday!R4+Tuesday!R4+Wednesday!R4+Thursday!R4+Friday!R4+Saturday!R4</f>
        <v>42.5</v>
      </c>
      <c r="D14" s="56">
        <f>B14/(SUM($B$14:$B$19))</f>
        <v>0.61557788944723624</v>
      </c>
      <c r="E14" s="56">
        <f>C14/(SUM($C$14:$C$19))</f>
        <v>0.76853526220614821</v>
      </c>
      <c r="F14" s="56">
        <f t="shared" ref="F14:F19" si="3">(D14+E14)/2</f>
        <v>0.69205657582669222</v>
      </c>
      <c r="H14" s="92"/>
      <c r="I14" s="92"/>
      <c r="J14" s="92"/>
      <c r="K14" s="92"/>
    </row>
    <row r="15" spans="1:16" ht="22" customHeight="1">
      <c r="A15" s="29" t="s">
        <v>34</v>
      </c>
      <c r="B15" s="30">
        <f>Monday!Q5+Tuesday!Q5+Wednesday!Q5+Thursday!Q5+Friday!Q5+Saturday!Q5</f>
        <v>2.2000000000000002</v>
      </c>
      <c r="C15" s="30">
        <f>Monday!R5+Tuesday!R5+Wednesday!R5+Thursday!R5+Friday!R5+Saturday!R5</f>
        <v>2.4000000000000004</v>
      </c>
      <c r="D15" s="58">
        <f t="shared" ref="D15:D19" si="4">B15/(SUM($B$14:$B$19))</f>
        <v>0.1105527638190955</v>
      </c>
      <c r="E15" s="58">
        <f t="shared" ref="E15:E19" si="5">C15/(SUM($C$14:$C$19))</f>
        <v>4.3399638336347197E-2</v>
      </c>
      <c r="F15" s="58">
        <f t="shared" si="3"/>
        <v>7.6976201077721351E-2</v>
      </c>
      <c r="H15" s="92"/>
      <c r="I15" s="92"/>
      <c r="J15" s="92"/>
      <c r="K15" s="92"/>
    </row>
    <row r="16" spans="1:16" ht="22" customHeight="1">
      <c r="A16" s="59" t="s">
        <v>22</v>
      </c>
      <c r="B16" s="32">
        <f>Monday!Q6+Tuesday!Q6+Wednesday!Q6+Thursday!Q6+Friday!Q6+Saturday!Q6</f>
        <v>2.5</v>
      </c>
      <c r="C16" s="32">
        <f>Monday!R6+Tuesday!R6+Wednesday!R6+Thursday!R6+Friday!R6+Saturday!R6</f>
        <v>7.1</v>
      </c>
      <c r="D16" s="61">
        <f t="shared" si="4"/>
        <v>0.1256281407035176</v>
      </c>
      <c r="E16" s="61">
        <f t="shared" si="5"/>
        <v>0.12839059674502712</v>
      </c>
      <c r="F16" s="61">
        <f t="shared" si="3"/>
        <v>0.12700936872427238</v>
      </c>
      <c r="H16" s="92"/>
      <c r="I16" s="92"/>
      <c r="J16" s="92"/>
      <c r="K16" s="92"/>
    </row>
    <row r="17" spans="1:11" ht="22" customHeight="1">
      <c r="A17" s="62" t="s">
        <v>1</v>
      </c>
      <c r="B17" s="65">
        <f>Monday!Q7+Tuesday!Q7+Wednesday!Q7+Thursday!Q7+Friday!Q7+Saturday!Q7</f>
        <v>0.25</v>
      </c>
      <c r="C17" s="65">
        <f>Monday!R7+Tuesday!R7+Wednesday!R7+Thursday!R7+Friday!R7+Saturday!R7</f>
        <v>0.6</v>
      </c>
      <c r="D17" s="64">
        <f t="shared" si="4"/>
        <v>1.2562814070351759E-2</v>
      </c>
      <c r="E17" s="64">
        <f t="shared" si="5"/>
        <v>1.0849909584086798E-2</v>
      </c>
      <c r="F17" s="64">
        <f t="shared" si="3"/>
        <v>1.1706361827219278E-2</v>
      </c>
      <c r="H17" s="92"/>
      <c r="I17" s="92"/>
      <c r="J17" s="92"/>
      <c r="K17" s="92"/>
    </row>
    <row r="18" spans="1:11" ht="22" customHeight="1">
      <c r="A18" s="66" t="s">
        <v>2</v>
      </c>
      <c r="B18" s="34">
        <f>Monday!Q8+Tuesday!Q8+Wednesday!Q8+Thursday!Q8+Friday!Q8+Saturday!Q8</f>
        <v>2.5</v>
      </c>
      <c r="C18" s="34">
        <f>Monday!R8+Tuesday!R8+Wednesday!R8+Thursday!R8+Friday!R8+Saturday!R8</f>
        <v>2.5</v>
      </c>
      <c r="D18" s="68">
        <f t="shared" si="4"/>
        <v>0.1256281407035176</v>
      </c>
      <c r="E18" s="68">
        <f t="shared" si="5"/>
        <v>4.5207956600361657E-2</v>
      </c>
      <c r="F18" s="68">
        <f t="shared" si="3"/>
        <v>8.5418048651939638E-2</v>
      </c>
      <c r="H18" s="92"/>
      <c r="I18" s="92"/>
      <c r="J18" s="92"/>
      <c r="K18" s="92"/>
    </row>
    <row r="19" spans="1:11" ht="22" customHeight="1">
      <c r="A19" s="69" t="s">
        <v>3</v>
      </c>
      <c r="B19" s="38">
        <f>Monday!Q9+Tuesday!Q9+Wednesday!Q9+Thursday!Q9+Friday!Q9+Saturday!Q9</f>
        <v>0.2</v>
      </c>
      <c r="C19" s="38">
        <f>Monday!R9+Tuesday!R9+Wednesday!R9+Thursday!R9+Friday!R9+Saturday!R9</f>
        <v>0.2</v>
      </c>
      <c r="D19" s="70">
        <f t="shared" si="4"/>
        <v>1.0050251256281409E-2</v>
      </c>
      <c r="E19" s="70">
        <f t="shared" si="5"/>
        <v>3.616636528028933E-3</v>
      </c>
      <c r="F19" s="70">
        <f t="shared" si="3"/>
        <v>6.8334438921551707E-3</v>
      </c>
      <c r="H19" s="92"/>
      <c r="I19" s="92"/>
      <c r="J19" s="92"/>
      <c r="K19" s="92"/>
    </row>
    <row r="20" spans="1:11" ht="25" customHeight="1"/>
    <row r="21" spans="1:11" ht="25" customHeight="1"/>
    <row r="22" spans="1:11" ht="25" customHeight="1"/>
    <row r="23" spans="1:11" ht="25" customHeight="1"/>
    <row r="24" spans="1:11" ht="25" customHeight="1"/>
    <row r="25" spans="1:11" ht="25" customHeight="1"/>
    <row r="26" spans="1:11" ht="25" customHeight="1"/>
    <row r="27" spans="1:11" ht="25" customHeight="1"/>
    <row r="28" spans="1:11" ht="25" customHeight="1"/>
    <row r="29" spans="1:11" ht="25" customHeight="1"/>
    <row r="30" spans="1:11" ht="25" customHeight="1"/>
    <row r="31" spans="1:11" ht="25" customHeight="1"/>
    <row r="32" spans="1:11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</sheetData>
  <mergeCells count="3">
    <mergeCell ref="H1:K1"/>
    <mergeCell ref="H12:K19"/>
    <mergeCell ref="H11:K1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0B9705-D6A8-C54F-8F88-EEF76D5FE452}">
          <x14:formula1>
            <xm:f>Data!$E$2:$E$50</xm:f>
          </x14:formula1>
          <xm:sqref>J3:J9 K4:K6 K8:K9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CC8CD-C28B-B647-AAE7-0DCF19ECAB82}">
  <dimension ref="A1:T93"/>
  <sheetViews>
    <sheetView zoomScale="140" zoomScaleNormal="140" workbookViewId="0">
      <selection activeCell="C4" sqref="C4"/>
    </sheetView>
  </sheetViews>
  <sheetFormatPr baseColWidth="10" defaultRowHeight="17"/>
  <cols>
    <col min="1" max="1" width="21.83203125" customWidth="1"/>
    <col min="2" max="2" width="25.5" customWidth="1"/>
    <col min="3" max="4" width="17.5" customWidth="1"/>
    <col min="5" max="5" width="13.1640625" style="19" customWidth="1"/>
    <col min="6" max="6" width="70.5" style="19" customWidth="1"/>
    <col min="7" max="10" width="13.1640625" style="17" customWidth="1"/>
    <col min="11" max="11" width="7.1640625" customWidth="1"/>
    <col min="12" max="12" width="43.5" style="24" customWidth="1"/>
    <col min="13" max="17" width="10.83203125" style="16"/>
    <col min="19" max="20" width="10.83203125" style="17"/>
  </cols>
  <sheetData>
    <row r="1" spans="1:20" ht="35" customHeight="1">
      <c r="A1" s="20" t="s">
        <v>60</v>
      </c>
      <c r="B1" s="21">
        <v>45684</v>
      </c>
      <c r="C1" s="20" t="s">
        <v>111</v>
      </c>
      <c r="D1" s="20" t="s">
        <v>62</v>
      </c>
      <c r="E1" s="20" t="s">
        <v>61</v>
      </c>
      <c r="F1" s="20"/>
      <c r="G1" s="86" t="s">
        <v>54</v>
      </c>
      <c r="H1" s="87"/>
      <c r="I1" s="87"/>
      <c r="J1" s="87"/>
      <c r="L1" s="25" t="s">
        <v>39</v>
      </c>
      <c r="M1" s="84" t="s">
        <v>11</v>
      </c>
      <c r="N1" s="84"/>
      <c r="O1" s="84"/>
      <c r="P1" s="84"/>
      <c r="Q1" s="84" t="s">
        <v>12</v>
      </c>
      <c r="R1" s="84"/>
      <c r="S1" s="84"/>
      <c r="T1" s="84"/>
    </row>
    <row r="2" spans="1:20" s="2" customFormat="1" ht="25" customHeight="1">
      <c r="A2" s="88" t="s">
        <v>16</v>
      </c>
      <c r="B2" s="88" t="s">
        <v>40</v>
      </c>
      <c r="C2" s="88" t="s">
        <v>55</v>
      </c>
      <c r="D2" s="88" t="s">
        <v>63</v>
      </c>
      <c r="E2" s="89" t="s">
        <v>13</v>
      </c>
      <c r="F2" s="89"/>
      <c r="G2" s="84" t="s">
        <v>47</v>
      </c>
      <c r="H2" s="84"/>
      <c r="I2" s="84" t="s">
        <v>46</v>
      </c>
      <c r="J2" s="84"/>
      <c r="K2" s="90"/>
      <c r="L2" s="26"/>
      <c r="M2" s="83" t="s">
        <v>78</v>
      </c>
      <c r="N2" s="83"/>
      <c r="O2" s="83"/>
      <c r="P2" s="83"/>
      <c r="Q2" s="80" t="s">
        <v>79</v>
      </c>
      <c r="R2" s="80"/>
      <c r="S2" s="80"/>
      <c r="T2" s="80"/>
    </row>
    <row r="3" spans="1:20" s="2" customFormat="1" ht="25" customHeight="1">
      <c r="A3" s="88"/>
      <c r="B3" s="88"/>
      <c r="C3" s="88"/>
      <c r="D3" s="88"/>
      <c r="E3" s="89"/>
      <c r="F3" s="89"/>
      <c r="G3" s="22" t="s">
        <v>44</v>
      </c>
      <c r="H3" s="22" t="s">
        <v>45</v>
      </c>
      <c r="I3" s="22" t="s">
        <v>44</v>
      </c>
      <c r="J3" s="22" t="s">
        <v>45</v>
      </c>
      <c r="K3" s="90"/>
      <c r="L3" s="26"/>
      <c r="M3" s="23"/>
      <c r="N3" s="23"/>
      <c r="O3" s="23"/>
      <c r="P3" s="23"/>
      <c r="Q3" s="23"/>
      <c r="R3" s="6"/>
      <c r="S3" s="23"/>
      <c r="T3" s="23"/>
    </row>
    <row r="4" spans="1:20" s="2" customFormat="1" ht="50" customHeight="1">
      <c r="A4" s="6" t="s">
        <v>19</v>
      </c>
      <c r="B4" s="6" t="str">
        <f>_xlfn.XLOOKUP(A4,TrainingTable[Training Component],TrainingTable[Category of Training Stimulus],"")</f>
        <v>Stretching and Mobility</v>
      </c>
      <c r="C4" s="6" t="s">
        <v>56</v>
      </c>
      <c r="D4" s="6" t="s">
        <v>68</v>
      </c>
      <c r="E4" s="82" t="s">
        <v>83</v>
      </c>
      <c r="F4" s="82"/>
      <c r="G4" s="23">
        <v>5</v>
      </c>
      <c r="H4" s="23">
        <v>5</v>
      </c>
      <c r="I4" s="23">
        <v>0</v>
      </c>
      <c r="J4" s="23">
        <v>0</v>
      </c>
      <c r="L4" s="27" t="s">
        <v>77</v>
      </c>
      <c r="M4" s="28">
        <f>SUMIF(Monday_Training_Category,"Aerobic Running",Monday_Training_Time_Lower)</f>
        <v>20</v>
      </c>
      <c r="N4" s="28">
        <f>SUMIF(Monday_Training_Category,"Aerobic Running",Monday_Training_Time_Upper)</f>
        <v>60</v>
      </c>
      <c r="O4" s="39">
        <f t="shared" ref="O4:O9" si="0">M4/$M$10</f>
        <v>0.95238095238095233</v>
      </c>
      <c r="P4" s="39">
        <f t="shared" ref="P4:P10" si="1">N4/$N$10</f>
        <v>0.98360655737704916</v>
      </c>
      <c r="Q4" s="28">
        <f>SUMIF(Monday_Training_Category,"Aerobic Running",Monday_Training_Distance_Lower)</f>
        <v>2</v>
      </c>
      <c r="R4" s="28">
        <f>SUMIF(Monday_Training_Category,"Aerobic Running",Monday_Training_Distance_Upper)</f>
        <v>8</v>
      </c>
      <c r="S4" s="39">
        <f>Q4/$Q$10</f>
        <v>0.83333333333333337</v>
      </c>
      <c r="T4" s="39">
        <f>R4/$R$10</f>
        <v>0.95238095238095233</v>
      </c>
    </row>
    <row r="5" spans="1:20" s="2" customFormat="1" ht="50" customHeight="1">
      <c r="A5" s="6" t="s">
        <v>0</v>
      </c>
      <c r="B5" s="6" t="str">
        <f>_xlfn.XLOOKUP(A5,TrainingTable[Training Component],TrainingTable[Category of Training Stimulus],"")</f>
        <v>Aerobic Running</v>
      </c>
      <c r="C5" s="6" t="s">
        <v>56</v>
      </c>
      <c r="D5" s="6" t="s">
        <v>68</v>
      </c>
      <c r="E5" s="82" t="s">
        <v>84</v>
      </c>
      <c r="F5" s="82"/>
      <c r="G5" s="23">
        <v>20</v>
      </c>
      <c r="H5" s="23">
        <v>60</v>
      </c>
      <c r="I5" s="23">
        <v>2</v>
      </c>
      <c r="J5" s="23">
        <v>8</v>
      </c>
      <c r="L5" s="29" t="s">
        <v>34</v>
      </c>
      <c r="M5" s="30">
        <f>SUMIF(Monday_Training_Category,"Turnover and Pace Work",Monday_Training_Time_Lower)</f>
        <v>1</v>
      </c>
      <c r="N5" s="30">
        <f>SUMIF(Monday_Training_Category,"Turnover and Pace Work",Monday_Training_Time_Upper)</f>
        <v>1</v>
      </c>
      <c r="O5" s="40">
        <f t="shared" si="0"/>
        <v>4.7619047619047616E-2</v>
      </c>
      <c r="P5" s="40">
        <f t="shared" si="1"/>
        <v>1.6393442622950821E-2</v>
      </c>
      <c r="Q5" s="30">
        <f>SUMIF(Monday_Training_Category,"Turnover and Pace Work",Monday_Training_Distance_Lower)</f>
        <v>0.4</v>
      </c>
      <c r="R5" s="30">
        <f>SUMIF(Monday_Training_Category,"Turnover and Pace Work",Monday_Training_Distance_Upper)</f>
        <v>0.4</v>
      </c>
      <c r="S5" s="40">
        <f t="shared" ref="S5:S10" si="2">Q5/$Q$10</f>
        <v>0.16666666666666669</v>
      </c>
      <c r="T5" s="40">
        <f t="shared" ref="T5:T10" si="3">R5/$R$10</f>
        <v>4.7619047619047616E-2</v>
      </c>
    </row>
    <row r="6" spans="1:20" s="2" customFormat="1" ht="50" customHeight="1">
      <c r="A6" s="6" t="s">
        <v>42</v>
      </c>
      <c r="B6" s="6" t="str">
        <f>_xlfn.XLOOKUP(A6,TrainingTable[Training Component],TrainingTable[Category of Training Stimulus],"")</f>
        <v>Turnover and Pace Work</v>
      </c>
      <c r="C6" s="6" t="s">
        <v>56</v>
      </c>
      <c r="D6" s="6" t="s">
        <v>68</v>
      </c>
      <c r="E6" s="82" t="s">
        <v>85</v>
      </c>
      <c r="F6" s="82"/>
      <c r="G6" s="23">
        <v>1</v>
      </c>
      <c r="H6" s="23">
        <v>1</v>
      </c>
      <c r="I6" s="23">
        <v>0.4</v>
      </c>
      <c r="J6" s="23">
        <v>0.4</v>
      </c>
      <c r="L6" s="31" t="s">
        <v>22</v>
      </c>
      <c r="M6" s="32">
        <f>SUMIF(Monday_Training_Category,"Threshold",Monday_Training_Time_Lower)</f>
        <v>0</v>
      </c>
      <c r="N6" s="32">
        <f>SUMIF(Monday_Training_Category,"Threshold",Monday_Training_Time_Upper)</f>
        <v>0</v>
      </c>
      <c r="O6" s="41">
        <f t="shared" si="0"/>
        <v>0</v>
      </c>
      <c r="P6" s="41">
        <f t="shared" si="1"/>
        <v>0</v>
      </c>
      <c r="Q6" s="32">
        <f>SUMIF(Monday_Training_Category,"Threshold",Monday_Training_Distance_Lower)</f>
        <v>0</v>
      </c>
      <c r="R6" s="32">
        <f>SUMIF(Monday_Training_Category,"Threshold",Monday_Training_Distance_Upper)</f>
        <v>0</v>
      </c>
      <c r="S6" s="41">
        <f t="shared" si="2"/>
        <v>0</v>
      </c>
      <c r="T6" s="41">
        <f t="shared" si="3"/>
        <v>0</v>
      </c>
    </row>
    <row r="7" spans="1:20" s="2" customFormat="1" ht="50" customHeight="1">
      <c r="A7" s="6"/>
      <c r="B7" s="6" t="str">
        <f>_xlfn.XLOOKUP(A7,TrainingTable[Training Component],TrainingTable[Category of Training Stimulus],"")</f>
        <v/>
      </c>
      <c r="C7" s="6" t="s">
        <v>58</v>
      </c>
      <c r="D7" s="6" t="s">
        <v>58</v>
      </c>
      <c r="E7" s="82"/>
      <c r="F7" s="82"/>
      <c r="G7" s="23"/>
      <c r="H7" s="23"/>
      <c r="I7" s="23"/>
      <c r="J7" s="23"/>
      <c r="L7" s="35" t="s">
        <v>1</v>
      </c>
      <c r="M7" s="36">
        <f>SUMIF(Monday_Training_Category,"VO2 Max",Monday_Training_Time_Lower)</f>
        <v>0</v>
      </c>
      <c r="N7" s="36">
        <f>SUMIF(Monday_Training_Category,"VO2 Max",Monday_Training_Time_Upper)</f>
        <v>0</v>
      </c>
      <c r="O7" s="42">
        <f t="shared" si="0"/>
        <v>0</v>
      </c>
      <c r="P7" s="42">
        <f t="shared" si="1"/>
        <v>0</v>
      </c>
      <c r="Q7" s="36">
        <f>SUMIF(Monday_Training_Category,"VO2 Max",Monday_Training_Distance_Lower)</f>
        <v>0</v>
      </c>
      <c r="R7" s="36">
        <f>SUMIF(Monday_Training_Category,"VO2 Max",Monday_Training_Distance_Upper)</f>
        <v>0</v>
      </c>
      <c r="S7" s="42">
        <f t="shared" si="2"/>
        <v>0</v>
      </c>
      <c r="T7" s="42">
        <f t="shared" si="3"/>
        <v>0</v>
      </c>
    </row>
    <row r="8" spans="1:20" s="2" customFormat="1" ht="50" customHeight="1">
      <c r="A8" s="6"/>
      <c r="B8" s="6" t="str">
        <f>_xlfn.XLOOKUP(A8,TrainingTable[Training Component],TrainingTable[Category of Training Stimulus],"")</f>
        <v/>
      </c>
      <c r="C8" s="6" t="s">
        <v>58</v>
      </c>
      <c r="D8" s="6" t="s">
        <v>58</v>
      </c>
      <c r="E8" s="82"/>
      <c r="F8" s="82"/>
      <c r="G8" s="23"/>
      <c r="H8" s="23"/>
      <c r="I8" s="23"/>
      <c r="J8" s="23"/>
      <c r="L8" s="33" t="s">
        <v>2</v>
      </c>
      <c r="M8" s="34">
        <f>SUMIF(Monday_Training_Category,"Lactate Tolerance",Monday_Training_Time_Lower)</f>
        <v>0</v>
      </c>
      <c r="N8" s="34">
        <f>SUMIF(Monday_Training_Category,"Lactate Tolerance",Monday_Training_Time_Upper)</f>
        <v>0</v>
      </c>
      <c r="O8" s="43">
        <f t="shared" si="0"/>
        <v>0</v>
      </c>
      <c r="P8" s="43">
        <f t="shared" si="1"/>
        <v>0</v>
      </c>
      <c r="Q8" s="34">
        <f>SUMIF(Monday_Training_Category,"Lactate Tolerance",Monday_Training_Distance_Lower)</f>
        <v>0</v>
      </c>
      <c r="R8" s="34">
        <f>SUMIF(Monday_Training_Category,"Lactate Tolerance",Monday_Training_Distance_Upper)</f>
        <v>0</v>
      </c>
      <c r="S8" s="43">
        <f t="shared" si="2"/>
        <v>0</v>
      </c>
      <c r="T8" s="43">
        <f t="shared" si="3"/>
        <v>0</v>
      </c>
    </row>
    <row r="9" spans="1:20" s="2" customFormat="1" ht="50" customHeight="1">
      <c r="A9" s="6"/>
      <c r="B9" s="6" t="str">
        <f>_xlfn.XLOOKUP(A9,TrainingTable[Training Component],TrainingTable[Category of Training Stimulus],"")</f>
        <v/>
      </c>
      <c r="C9" s="6" t="s">
        <v>58</v>
      </c>
      <c r="D9" s="6" t="s">
        <v>58</v>
      </c>
      <c r="E9" s="82"/>
      <c r="F9" s="82"/>
      <c r="G9" s="23"/>
      <c r="H9" s="23"/>
      <c r="I9" s="23"/>
      <c r="J9" s="23"/>
      <c r="L9" s="37" t="s">
        <v>3</v>
      </c>
      <c r="M9" s="38">
        <f>SUMIF(Monday_Training_Category,"Speed Development",Monday_Training_Time_Lower)</f>
        <v>0</v>
      </c>
      <c r="N9" s="38">
        <f>SUMIF(Monday_Training_Category,"Speed Development",Monday_Training_Time_Upper)</f>
        <v>0</v>
      </c>
      <c r="O9" s="44">
        <f t="shared" si="0"/>
        <v>0</v>
      </c>
      <c r="P9" s="44">
        <f t="shared" si="1"/>
        <v>0</v>
      </c>
      <c r="Q9" s="38">
        <f>SUMIF(Monday_Training_Category,"Speed Development",Monday_Training_Distance_Lower)</f>
        <v>0</v>
      </c>
      <c r="R9" s="38">
        <f>SUMIF(Monday_Training_Category,"Speed Development",Monday_Training_Distance_Upper)</f>
        <v>0</v>
      </c>
      <c r="S9" s="44">
        <f t="shared" si="2"/>
        <v>0</v>
      </c>
      <c r="T9" s="44">
        <f t="shared" si="3"/>
        <v>0</v>
      </c>
    </row>
    <row r="10" spans="1:20" s="2" customFormat="1" ht="50" customHeight="1">
      <c r="A10" s="6"/>
      <c r="B10" s="6" t="str">
        <f>_xlfn.XLOOKUP(A10,TrainingTable[Training Component],TrainingTable[Category of Training Stimulus],"")</f>
        <v/>
      </c>
      <c r="C10" s="6" t="s">
        <v>58</v>
      </c>
      <c r="D10" s="6" t="s">
        <v>58</v>
      </c>
      <c r="E10" s="82"/>
      <c r="F10" s="82"/>
      <c r="G10" s="23"/>
      <c r="H10" s="23"/>
      <c r="I10" s="23"/>
      <c r="J10" s="23"/>
      <c r="L10" s="46" t="s">
        <v>80</v>
      </c>
      <c r="M10" s="23">
        <f>SUM(M4:M9)</f>
        <v>21</v>
      </c>
      <c r="N10" s="23">
        <f>SUM(N4:N9)</f>
        <v>61</v>
      </c>
      <c r="O10" s="47">
        <f>M10/M10</f>
        <v>1</v>
      </c>
      <c r="P10" s="45">
        <f t="shared" si="1"/>
        <v>1</v>
      </c>
      <c r="Q10" s="23">
        <f>SUM(Q4:Q9)</f>
        <v>2.4</v>
      </c>
      <c r="R10" s="23">
        <f>SUM(R4:R9)</f>
        <v>8.4</v>
      </c>
      <c r="S10" s="47">
        <f t="shared" si="2"/>
        <v>1</v>
      </c>
      <c r="T10" s="47">
        <f t="shared" si="3"/>
        <v>1</v>
      </c>
    </row>
    <row r="11" spans="1:20" s="2" customFormat="1" ht="50" customHeight="1">
      <c r="A11" s="6"/>
      <c r="B11" s="6" t="str">
        <f>_xlfn.XLOOKUP(A11,TrainingTable[Training Component],TrainingTable[Category of Training Stimulus],"")</f>
        <v/>
      </c>
      <c r="C11" s="6" t="s">
        <v>58</v>
      </c>
      <c r="D11" s="6" t="s">
        <v>58</v>
      </c>
      <c r="E11" s="82"/>
      <c r="F11" s="82"/>
      <c r="G11" s="23"/>
      <c r="H11" s="23"/>
      <c r="I11" s="23"/>
      <c r="J11" s="23"/>
      <c r="L11" s="24"/>
      <c r="M11" s="16"/>
      <c r="N11" s="16"/>
      <c r="O11" s="16"/>
      <c r="P11" s="16"/>
      <c r="Q11" s="16"/>
      <c r="S11" s="16"/>
      <c r="T11" s="16"/>
    </row>
    <row r="12" spans="1:20" s="2" customFormat="1" ht="50" customHeight="1">
      <c r="A12" s="6"/>
      <c r="B12" s="6" t="str">
        <f>_xlfn.XLOOKUP(A12,TrainingTable[Training Component],TrainingTable[Category of Training Stimulus],"")</f>
        <v/>
      </c>
      <c r="C12" s="6" t="s">
        <v>58</v>
      </c>
      <c r="D12" s="6" t="s">
        <v>58</v>
      </c>
      <c r="E12" s="82"/>
      <c r="F12" s="82"/>
      <c r="G12" s="23"/>
      <c r="H12" s="23"/>
      <c r="I12" s="23"/>
      <c r="J12" s="23"/>
      <c r="L12" s="24"/>
      <c r="M12" s="16"/>
      <c r="N12" s="16"/>
      <c r="O12" s="16"/>
      <c r="P12" s="16"/>
      <c r="Q12" s="16"/>
      <c r="S12" s="16"/>
      <c r="T12" s="16"/>
    </row>
    <row r="13" spans="1:20" s="2" customFormat="1" ht="50" customHeight="1">
      <c r="A13" s="6"/>
      <c r="B13" s="6" t="str">
        <f>_xlfn.XLOOKUP(A13,TrainingTable[Training Component],TrainingTable[Category of Training Stimulus],"")</f>
        <v/>
      </c>
      <c r="C13" s="6" t="s">
        <v>58</v>
      </c>
      <c r="D13" s="6" t="s">
        <v>58</v>
      </c>
      <c r="E13" s="82"/>
      <c r="F13" s="82"/>
      <c r="G13" s="23"/>
      <c r="H13" s="23"/>
      <c r="I13" s="23"/>
      <c r="J13" s="23"/>
      <c r="L13" s="24"/>
      <c r="M13" s="16"/>
      <c r="N13" s="16"/>
      <c r="O13" s="16"/>
      <c r="P13" s="16"/>
      <c r="Q13" s="16"/>
      <c r="S13" s="16"/>
      <c r="T13" s="16"/>
    </row>
    <row r="14" spans="1:20" s="2" customFormat="1" ht="50" customHeight="1">
      <c r="A14" s="6"/>
      <c r="B14" s="6" t="str">
        <f>_xlfn.XLOOKUP(A14,TrainingTable[Training Component],TrainingTable[Category of Training Stimulus],"")</f>
        <v/>
      </c>
      <c r="C14" s="6" t="s">
        <v>58</v>
      </c>
      <c r="D14" s="6" t="s">
        <v>58</v>
      </c>
      <c r="E14" s="82"/>
      <c r="F14" s="82"/>
      <c r="G14" s="23"/>
      <c r="H14" s="23"/>
      <c r="I14" s="23"/>
      <c r="J14" s="23"/>
      <c r="L14" s="24"/>
      <c r="M14" s="16"/>
      <c r="N14" s="16"/>
      <c r="O14" s="16"/>
      <c r="P14" s="16"/>
      <c r="Q14" s="16"/>
      <c r="S14" s="16"/>
      <c r="T14" s="16"/>
    </row>
    <row r="15" spans="1:20" s="2" customFormat="1" ht="50" customHeight="1">
      <c r="A15" s="6"/>
      <c r="B15" s="6" t="str">
        <f>_xlfn.XLOOKUP(A15,TrainingTable[Training Component],TrainingTable[Category of Training Stimulus],"")</f>
        <v/>
      </c>
      <c r="C15" s="6" t="s">
        <v>58</v>
      </c>
      <c r="D15" s="6" t="s">
        <v>58</v>
      </c>
      <c r="E15" s="82"/>
      <c r="F15" s="82"/>
      <c r="G15" s="23"/>
      <c r="H15" s="23"/>
      <c r="I15" s="23"/>
      <c r="J15" s="23"/>
      <c r="L15" s="24"/>
      <c r="M15" s="16"/>
      <c r="N15" s="16"/>
      <c r="O15" s="16"/>
      <c r="P15" s="16"/>
      <c r="Q15" s="16"/>
      <c r="S15" s="16"/>
      <c r="T15" s="16"/>
    </row>
    <row r="16" spans="1:20" s="2" customFormat="1" ht="50" customHeight="1">
      <c r="A16" s="6"/>
      <c r="B16" s="6" t="str">
        <f>_xlfn.XLOOKUP(A16,TrainingTable[Training Component],TrainingTable[Category of Training Stimulus],"")</f>
        <v/>
      </c>
      <c r="C16" s="6" t="s">
        <v>58</v>
      </c>
      <c r="D16" s="6" t="s">
        <v>58</v>
      </c>
      <c r="E16" s="82"/>
      <c r="F16" s="82"/>
      <c r="G16" s="23"/>
      <c r="H16" s="23"/>
      <c r="I16" s="23"/>
      <c r="J16" s="23"/>
      <c r="L16" s="24"/>
      <c r="M16" s="16"/>
      <c r="N16" s="16"/>
      <c r="O16" s="16"/>
      <c r="P16" s="16"/>
      <c r="Q16" s="16"/>
      <c r="S16" s="16"/>
      <c r="T16" s="16"/>
    </row>
    <row r="17" spans="1:20" s="2" customFormat="1" ht="50" customHeight="1">
      <c r="A17" s="6"/>
      <c r="B17" s="6" t="str">
        <f>_xlfn.XLOOKUP(A17,TrainingTable[Training Component],TrainingTable[Category of Training Stimulus],"")</f>
        <v/>
      </c>
      <c r="C17" s="6" t="s">
        <v>58</v>
      </c>
      <c r="D17" s="6" t="s">
        <v>58</v>
      </c>
      <c r="E17" s="82"/>
      <c r="F17" s="82"/>
      <c r="G17" s="23"/>
      <c r="H17" s="23"/>
      <c r="I17" s="23"/>
      <c r="J17" s="23"/>
      <c r="L17" s="24"/>
      <c r="M17" s="16"/>
      <c r="N17" s="16"/>
      <c r="O17" s="16"/>
      <c r="P17" s="16"/>
      <c r="Q17" s="16"/>
      <c r="S17" s="16"/>
      <c r="T17" s="16"/>
    </row>
    <row r="18" spans="1:20" s="2" customFormat="1" ht="50" customHeight="1">
      <c r="A18" s="6"/>
      <c r="B18" s="6" t="str">
        <f>_xlfn.XLOOKUP(A18,TrainingTable[Training Component],TrainingTable[Category of Training Stimulus],"")</f>
        <v/>
      </c>
      <c r="C18" s="6" t="s">
        <v>58</v>
      </c>
      <c r="D18" s="6" t="s">
        <v>58</v>
      </c>
      <c r="E18" s="82"/>
      <c r="F18" s="82"/>
      <c r="G18" s="23"/>
      <c r="H18" s="23"/>
      <c r="I18" s="23"/>
      <c r="J18" s="23"/>
      <c r="L18" s="24"/>
      <c r="M18" s="16"/>
      <c r="N18" s="16"/>
      <c r="O18" s="16"/>
      <c r="P18" s="16"/>
      <c r="Q18" s="16"/>
      <c r="S18" s="16"/>
      <c r="T18" s="16"/>
    </row>
    <row r="19" spans="1:20" s="2" customFormat="1" ht="50" customHeight="1">
      <c r="A19" s="6"/>
      <c r="B19" s="6" t="str">
        <f>_xlfn.XLOOKUP(A19,TrainingTable[Training Component],TrainingTable[Category of Training Stimulus],"")</f>
        <v/>
      </c>
      <c r="C19" s="6" t="s">
        <v>58</v>
      </c>
      <c r="D19" s="6" t="s">
        <v>58</v>
      </c>
      <c r="E19" s="82"/>
      <c r="F19" s="82"/>
      <c r="G19" s="23"/>
      <c r="H19" s="23"/>
      <c r="I19" s="23"/>
      <c r="J19" s="23"/>
      <c r="L19" s="24"/>
      <c r="M19" s="16"/>
      <c r="N19" s="16"/>
      <c r="O19" s="16"/>
      <c r="P19" s="16"/>
      <c r="Q19" s="16"/>
      <c r="S19" s="16"/>
      <c r="T19" s="16"/>
    </row>
    <row r="20" spans="1:20" s="2" customFormat="1" ht="50" customHeight="1">
      <c r="A20" s="6"/>
      <c r="B20" s="6" t="str">
        <f>_xlfn.XLOOKUP(A20,TrainingTable[Training Component],TrainingTable[Category of Training Stimulus],"")</f>
        <v/>
      </c>
      <c r="C20" s="6" t="s">
        <v>58</v>
      </c>
      <c r="D20" s="6" t="s">
        <v>58</v>
      </c>
      <c r="E20" s="82"/>
      <c r="F20" s="82"/>
      <c r="G20" s="23"/>
      <c r="H20" s="23"/>
      <c r="I20" s="23"/>
      <c r="J20" s="23"/>
      <c r="L20" s="24"/>
      <c r="M20" s="16"/>
      <c r="N20" s="16"/>
      <c r="O20" s="16"/>
      <c r="P20" s="16"/>
      <c r="Q20" s="16"/>
      <c r="S20" s="16"/>
      <c r="T20" s="16"/>
    </row>
    <row r="21" spans="1:20" s="2" customFormat="1" ht="50" customHeight="1">
      <c r="A21" s="6"/>
      <c r="B21" s="6" t="str">
        <f>_xlfn.XLOOKUP(A21,TrainingTable[Training Component],TrainingTable[Category of Training Stimulus],"")</f>
        <v/>
      </c>
      <c r="C21" s="6" t="s">
        <v>58</v>
      </c>
      <c r="D21" s="6" t="s">
        <v>58</v>
      </c>
      <c r="E21" s="82"/>
      <c r="F21" s="82"/>
      <c r="G21" s="23"/>
      <c r="H21" s="23"/>
      <c r="I21" s="23"/>
      <c r="J21" s="23"/>
      <c r="L21" s="24"/>
      <c r="M21" s="16"/>
      <c r="N21" s="16"/>
      <c r="O21" s="16"/>
      <c r="P21" s="16"/>
      <c r="Q21" s="16"/>
      <c r="S21" s="16"/>
      <c r="T21" s="16"/>
    </row>
    <row r="22" spans="1:20" s="2" customFormat="1" ht="50" customHeight="1">
      <c r="A22" s="6"/>
      <c r="B22" s="6" t="str">
        <f>_xlfn.XLOOKUP(A22,TrainingTable[Training Component],TrainingTable[Category of Training Stimulus],"")</f>
        <v/>
      </c>
      <c r="C22" s="6" t="s">
        <v>58</v>
      </c>
      <c r="D22" s="6" t="s">
        <v>58</v>
      </c>
      <c r="E22" s="82"/>
      <c r="F22" s="82"/>
      <c r="G22" s="23"/>
      <c r="H22" s="23"/>
      <c r="I22" s="23"/>
      <c r="J22" s="23"/>
      <c r="L22" s="24"/>
      <c r="M22" s="16"/>
      <c r="N22" s="16"/>
      <c r="O22" s="16"/>
      <c r="P22" s="16"/>
      <c r="Q22" s="16"/>
      <c r="S22" s="16"/>
      <c r="T22" s="16"/>
    </row>
    <row r="23" spans="1:20" s="2" customFormat="1" ht="50" customHeight="1">
      <c r="A23" s="6"/>
      <c r="B23" s="6" t="str">
        <f>_xlfn.XLOOKUP(A23,TrainingTable[Training Component],TrainingTable[Category of Training Stimulus],"")</f>
        <v/>
      </c>
      <c r="C23" s="6" t="s">
        <v>58</v>
      </c>
      <c r="D23" s="6" t="s">
        <v>58</v>
      </c>
      <c r="E23" s="82"/>
      <c r="F23" s="82"/>
      <c r="G23" s="23"/>
      <c r="H23" s="23"/>
      <c r="I23" s="23"/>
      <c r="J23" s="23"/>
      <c r="L23" s="24"/>
      <c r="M23" s="16"/>
      <c r="N23" s="16"/>
      <c r="O23" s="16"/>
      <c r="P23" s="16"/>
      <c r="Q23" s="16"/>
      <c r="S23" s="16"/>
      <c r="T23" s="16"/>
    </row>
    <row r="24" spans="1:20" s="2" customFormat="1" ht="50" customHeight="1">
      <c r="A24" s="6"/>
      <c r="B24" s="6" t="str">
        <f>_xlfn.XLOOKUP(A24,TrainingTable[Training Component],TrainingTable[Category of Training Stimulus],"")</f>
        <v/>
      </c>
      <c r="C24" s="6" t="s">
        <v>58</v>
      </c>
      <c r="D24" s="6" t="s">
        <v>58</v>
      </c>
      <c r="E24" s="82"/>
      <c r="F24" s="82"/>
      <c r="G24" s="23"/>
      <c r="H24" s="23"/>
      <c r="I24" s="23"/>
      <c r="J24" s="23"/>
      <c r="L24" s="24"/>
      <c r="M24" s="16"/>
      <c r="N24" s="16"/>
      <c r="O24" s="16"/>
      <c r="P24" s="16"/>
      <c r="Q24" s="16"/>
      <c r="S24" s="16"/>
      <c r="T24" s="16"/>
    </row>
    <row r="25" spans="1:20" s="2" customFormat="1" ht="50" customHeight="1">
      <c r="A25" s="6"/>
      <c r="B25" s="6" t="str">
        <f>_xlfn.XLOOKUP(A25,TrainingTable[Training Component],TrainingTable[Category of Training Stimulus],"")</f>
        <v/>
      </c>
      <c r="C25" s="6" t="s">
        <v>58</v>
      </c>
      <c r="D25" s="6" t="s">
        <v>58</v>
      </c>
      <c r="E25" s="82"/>
      <c r="F25" s="82"/>
      <c r="G25" s="23"/>
      <c r="H25" s="23"/>
      <c r="I25" s="23"/>
      <c r="J25" s="23"/>
      <c r="L25" s="24"/>
      <c r="M25" s="16"/>
      <c r="N25" s="16"/>
      <c r="O25" s="16"/>
      <c r="P25" s="16"/>
      <c r="Q25" s="16"/>
      <c r="S25" s="16"/>
      <c r="T25" s="16"/>
    </row>
    <row r="26" spans="1:20" s="2" customFormat="1" ht="50" customHeight="1">
      <c r="A26" s="6"/>
      <c r="B26" s="6" t="str">
        <f>_xlfn.XLOOKUP(A26,TrainingTable[Training Component],TrainingTable[Category of Training Stimulus],"")</f>
        <v/>
      </c>
      <c r="C26" s="6" t="s">
        <v>58</v>
      </c>
      <c r="D26" s="6" t="s">
        <v>58</v>
      </c>
      <c r="E26" s="82"/>
      <c r="F26" s="82"/>
      <c r="G26" s="23"/>
      <c r="H26" s="23"/>
      <c r="I26" s="23"/>
      <c r="J26" s="23"/>
      <c r="L26" s="24"/>
      <c r="M26" s="16"/>
      <c r="N26" s="16"/>
      <c r="O26" s="16"/>
      <c r="P26" s="16"/>
      <c r="Q26" s="16"/>
      <c r="S26" s="16"/>
      <c r="T26" s="16"/>
    </row>
    <row r="27" spans="1:20" s="2" customFormat="1" ht="50" customHeight="1">
      <c r="B27" s="2" t="str">
        <f>_xlfn.XLOOKUP(A27,TrainingTable[Training Component],TrainingTable[Category of Training Stimulus],"")</f>
        <v/>
      </c>
      <c r="E27" s="85"/>
      <c r="F27" s="85"/>
      <c r="G27" s="16"/>
      <c r="H27" s="16"/>
      <c r="I27" s="16"/>
      <c r="J27" s="16"/>
      <c r="L27" s="24"/>
      <c r="M27" s="16"/>
      <c r="N27" s="16"/>
      <c r="O27" s="16"/>
      <c r="P27" s="16"/>
      <c r="Q27" s="16"/>
      <c r="S27" s="16"/>
      <c r="T27" s="16"/>
    </row>
    <row r="28" spans="1:20" s="2" customFormat="1" ht="50" customHeight="1">
      <c r="B28" s="2" t="str">
        <f>_xlfn.XLOOKUP(A28,TrainingTable[Training Component],TrainingTable[Category of Training Stimulus],"")</f>
        <v/>
      </c>
      <c r="E28" s="85"/>
      <c r="F28" s="85"/>
      <c r="G28" s="16"/>
      <c r="H28" s="16"/>
      <c r="I28" s="16"/>
      <c r="J28" s="16"/>
      <c r="L28" s="24"/>
      <c r="M28" s="16"/>
      <c r="N28" s="16"/>
      <c r="O28" s="16"/>
      <c r="P28" s="16"/>
      <c r="Q28" s="16"/>
      <c r="S28" s="16"/>
      <c r="T28" s="16"/>
    </row>
    <row r="29" spans="1:20" s="2" customFormat="1" ht="50" customHeight="1">
      <c r="B29" s="2" t="str">
        <f>_xlfn.XLOOKUP(A29,TrainingTable[Training Component],TrainingTable[Category of Training Stimulus],"")</f>
        <v/>
      </c>
      <c r="E29" s="85"/>
      <c r="F29" s="85"/>
      <c r="G29" s="16"/>
      <c r="H29" s="16"/>
      <c r="I29" s="16"/>
      <c r="J29" s="16"/>
      <c r="L29" s="24"/>
      <c r="M29" s="16"/>
      <c r="N29" s="16"/>
      <c r="O29" s="16"/>
      <c r="P29" s="16"/>
      <c r="Q29" s="16"/>
      <c r="S29" s="16"/>
      <c r="T29" s="16"/>
    </row>
    <row r="30" spans="1:20" s="2" customFormat="1" ht="50" customHeight="1">
      <c r="B30" s="2" t="str">
        <f>_xlfn.XLOOKUP(A30,TrainingTable[Training Component],TrainingTable[Category of Training Stimulus],"")</f>
        <v/>
      </c>
      <c r="E30" s="18"/>
      <c r="F30" s="18"/>
      <c r="G30" s="16"/>
      <c r="H30" s="16"/>
      <c r="I30" s="16"/>
      <c r="J30" s="16"/>
      <c r="L30" s="24"/>
      <c r="M30" s="16"/>
      <c r="N30" s="16"/>
      <c r="O30" s="16"/>
      <c r="P30" s="16"/>
      <c r="Q30" s="16"/>
      <c r="S30" s="16"/>
      <c r="T30" s="16"/>
    </row>
    <row r="31" spans="1:20" s="2" customFormat="1" ht="50" customHeight="1">
      <c r="B31" s="2" t="str">
        <f>_xlfn.XLOOKUP(A31,TrainingTable[Training Component],TrainingTable[Category of Training Stimulus],"")</f>
        <v/>
      </c>
      <c r="E31" s="18"/>
      <c r="F31" s="18"/>
      <c r="G31" s="16"/>
      <c r="H31" s="16"/>
      <c r="I31" s="16"/>
      <c r="J31" s="16"/>
      <c r="L31" s="24"/>
      <c r="M31" s="16"/>
      <c r="N31" s="16"/>
      <c r="O31" s="16"/>
      <c r="P31" s="16"/>
      <c r="Q31" s="16"/>
      <c r="S31" s="16"/>
      <c r="T31" s="16"/>
    </row>
    <row r="32" spans="1:20" s="2" customFormat="1" ht="50" customHeight="1">
      <c r="B32" s="2" t="str">
        <f>_xlfn.XLOOKUP(A32,TrainingTable[Training Component],TrainingTable[Category of Training Stimulus],"")</f>
        <v/>
      </c>
      <c r="E32" s="18"/>
      <c r="F32" s="18"/>
      <c r="G32" s="16"/>
      <c r="H32" s="16"/>
      <c r="I32" s="16"/>
      <c r="J32" s="16"/>
      <c r="L32" s="24"/>
      <c r="M32" s="16"/>
      <c r="N32" s="16"/>
      <c r="O32" s="16"/>
      <c r="P32" s="16"/>
      <c r="Q32" s="16"/>
      <c r="S32" s="16"/>
      <c r="T32" s="16"/>
    </row>
    <row r="33" spans="5:20" s="2" customFormat="1" ht="25" customHeight="1">
      <c r="E33" s="18"/>
      <c r="F33" s="18"/>
      <c r="G33" s="16"/>
      <c r="H33" s="16"/>
      <c r="I33" s="16"/>
      <c r="J33" s="16"/>
      <c r="L33" s="24"/>
      <c r="M33" s="16"/>
      <c r="N33" s="16"/>
      <c r="O33" s="16"/>
      <c r="P33" s="16"/>
      <c r="Q33" s="16"/>
      <c r="S33" s="16"/>
      <c r="T33" s="16"/>
    </row>
    <row r="34" spans="5:20" s="2" customFormat="1" ht="25" customHeight="1">
      <c r="E34" s="18"/>
      <c r="F34" s="18"/>
      <c r="G34" s="16"/>
      <c r="H34" s="16"/>
      <c r="I34" s="16"/>
      <c r="J34" s="16"/>
      <c r="L34" s="24"/>
      <c r="M34" s="16"/>
      <c r="N34" s="16"/>
      <c r="O34" s="16"/>
      <c r="P34" s="16"/>
      <c r="Q34" s="16"/>
      <c r="S34" s="16"/>
      <c r="T34" s="16"/>
    </row>
    <row r="35" spans="5:20" s="2" customFormat="1" ht="25" customHeight="1">
      <c r="E35" s="18"/>
      <c r="F35" s="18"/>
      <c r="G35" s="16"/>
      <c r="H35" s="16"/>
      <c r="I35" s="16"/>
      <c r="J35" s="16"/>
      <c r="L35" s="24"/>
      <c r="M35" s="16"/>
      <c r="N35" s="16"/>
      <c r="O35" s="16"/>
      <c r="P35" s="16"/>
      <c r="Q35" s="16"/>
      <c r="S35" s="16"/>
      <c r="T35" s="16"/>
    </row>
    <row r="36" spans="5:20" s="2" customFormat="1" ht="25" customHeight="1">
      <c r="E36" s="18"/>
      <c r="F36" s="18"/>
      <c r="G36" s="16"/>
      <c r="H36" s="16"/>
      <c r="I36" s="16"/>
      <c r="J36" s="16"/>
      <c r="L36" s="24"/>
      <c r="M36" s="16"/>
      <c r="N36" s="16"/>
      <c r="O36" s="16"/>
      <c r="P36" s="16"/>
      <c r="Q36" s="16"/>
      <c r="S36" s="16"/>
      <c r="T36" s="16"/>
    </row>
    <row r="37" spans="5:20" s="2" customFormat="1" ht="25" customHeight="1">
      <c r="E37" s="18"/>
      <c r="F37" s="18"/>
      <c r="G37" s="16"/>
      <c r="H37" s="16"/>
      <c r="I37" s="16"/>
      <c r="J37" s="16"/>
      <c r="L37" s="24"/>
      <c r="M37" s="16"/>
      <c r="N37" s="16"/>
      <c r="O37" s="16"/>
      <c r="P37" s="16"/>
      <c r="Q37" s="16"/>
      <c r="S37" s="16"/>
      <c r="T37" s="16"/>
    </row>
    <row r="38" spans="5:20" s="2" customFormat="1" ht="25" customHeight="1">
      <c r="E38" s="18"/>
      <c r="F38" s="18"/>
      <c r="G38" s="16"/>
      <c r="H38" s="16"/>
      <c r="I38" s="16"/>
      <c r="J38" s="16"/>
      <c r="L38" s="24"/>
      <c r="M38" s="16"/>
      <c r="N38" s="16"/>
      <c r="O38" s="16"/>
      <c r="P38" s="16"/>
      <c r="Q38" s="16"/>
      <c r="S38" s="16"/>
      <c r="T38" s="16"/>
    </row>
    <row r="39" spans="5:20" s="2" customFormat="1" ht="25" customHeight="1">
      <c r="E39" s="18"/>
      <c r="F39" s="18"/>
      <c r="G39" s="16"/>
      <c r="H39" s="16"/>
      <c r="I39" s="16"/>
      <c r="J39" s="16"/>
      <c r="L39" s="24"/>
      <c r="M39" s="16"/>
      <c r="N39" s="16"/>
      <c r="O39" s="16"/>
      <c r="P39" s="16"/>
      <c r="Q39" s="16"/>
      <c r="S39" s="16"/>
      <c r="T39" s="16"/>
    </row>
    <row r="40" spans="5:20" s="2" customFormat="1" ht="25" customHeight="1">
      <c r="E40" s="18"/>
      <c r="F40" s="18"/>
      <c r="G40" s="16"/>
      <c r="H40" s="16"/>
      <c r="I40" s="16"/>
      <c r="J40" s="16"/>
      <c r="L40" s="24"/>
      <c r="M40" s="16"/>
      <c r="N40" s="16"/>
      <c r="O40" s="16"/>
      <c r="P40" s="16"/>
      <c r="Q40" s="16"/>
      <c r="S40" s="16"/>
      <c r="T40" s="16"/>
    </row>
    <row r="41" spans="5:20" s="2" customFormat="1" ht="25" customHeight="1">
      <c r="E41" s="18"/>
      <c r="F41" s="18"/>
      <c r="G41" s="16"/>
      <c r="H41" s="16"/>
      <c r="I41" s="16"/>
      <c r="J41" s="16"/>
      <c r="L41" s="24"/>
      <c r="M41" s="16"/>
      <c r="N41" s="16"/>
      <c r="O41" s="16"/>
      <c r="P41" s="16"/>
      <c r="Q41" s="16"/>
      <c r="S41" s="16"/>
      <c r="T41" s="16"/>
    </row>
    <row r="42" spans="5:20" s="2" customFormat="1" ht="25" customHeight="1">
      <c r="E42" s="18"/>
      <c r="F42" s="18"/>
      <c r="G42" s="16"/>
      <c r="H42" s="16"/>
      <c r="I42" s="16"/>
      <c r="J42" s="16"/>
      <c r="L42" s="24"/>
      <c r="M42" s="16"/>
      <c r="N42" s="16"/>
      <c r="O42" s="16"/>
      <c r="P42" s="16"/>
      <c r="Q42" s="16"/>
      <c r="S42" s="16"/>
      <c r="T42" s="16"/>
    </row>
    <row r="43" spans="5:20" s="2" customFormat="1" ht="25" customHeight="1">
      <c r="E43" s="18"/>
      <c r="F43" s="18"/>
      <c r="G43" s="16"/>
      <c r="H43" s="16"/>
      <c r="I43" s="16"/>
      <c r="J43" s="16"/>
      <c r="L43" s="24"/>
      <c r="M43" s="16"/>
      <c r="N43" s="16"/>
      <c r="O43" s="16"/>
      <c r="P43" s="16"/>
      <c r="Q43" s="16"/>
      <c r="S43" s="16"/>
      <c r="T43" s="16"/>
    </row>
    <row r="44" spans="5:20" s="2" customFormat="1" ht="25" customHeight="1">
      <c r="E44" s="18"/>
      <c r="F44" s="18"/>
      <c r="G44" s="16"/>
      <c r="H44" s="16"/>
      <c r="I44" s="16"/>
      <c r="J44" s="16"/>
      <c r="L44" s="24"/>
      <c r="M44" s="16"/>
      <c r="N44" s="16"/>
      <c r="O44" s="16"/>
      <c r="P44" s="16"/>
      <c r="Q44" s="16"/>
      <c r="S44" s="16"/>
      <c r="T44" s="16"/>
    </row>
    <row r="45" spans="5:20" s="2" customFormat="1" ht="25" customHeight="1">
      <c r="E45" s="18"/>
      <c r="F45" s="18"/>
      <c r="G45" s="16"/>
      <c r="H45" s="16"/>
      <c r="I45" s="16"/>
      <c r="J45" s="16"/>
      <c r="L45" s="24"/>
      <c r="M45" s="16"/>
      <c r="N45" s="16"/>
      <c r="O45" s="16"/>
      <c r="P45" s="16"/>
      <c r="Q45" s="16"/>
      <c r="S45" s="16"/>
      <c r="T45" s="16"/>
    </row>
    <row r="46" spans="5:20" s="2" customFormat="1" ht="25" customHeight="1">
      <c r="E46" s="18"/>
      <c r="F46" s="18"/>
      <c r="G46" s="16"/>
      <c r="H46" s="16"/>
      <c r="I46" s="16"/>
      <c r="J46" s="16"/>
      <c r="L46" s="24"/>
      <c r="M46" s="16"/>
      <c r="N46" s="16"/>
      <c r="O46" s="16"/>
      <c r="P46" s="16"/>
      <c r="Q46" s="16"/>
      <c r="S46" s="16"/>
      <c r="T46" s="16"/>
    </row>
    <row r="47" spans="5:20" s="2" customFormat="1" ht="25" customHeight="1">
      <c r="E47" s="18"/>
      <c r="F47" s="18"/>
      <c r="G47" s="16"/>
      <c r="H47" s="16"/>
      <c r="I47" s="16"/>
      <c r="J47" s="16"/>
      <c r="L47" s="24"/>
      <c r="M47" s="16"/>
      <c r="N47" s="16"/>
      <c r="O47" s="16"/>
      <c r="P47" s="16"/>
      <c r="Q47" s="16"/>
      <c r="S47" s="16"/>
      <c r="T47" s="16"/>
    </row>
    <row r="48" spans="5:20" s="2" customFormat="1" ht="25" customHeight="1">
      <c r="E48" s="18"/>
      <c r="F48" s="18"/>
      <c r="G48" s="16"/>
      <c r="H48" s="16"/>
      <c r="I48" s="16"/>
      <c r="J48" s="16"/>
      <c r="L48" s="24"/>
      <c r="M48" s="16"/>
      <c r="N48" s="16"/>
      <c r="O48" s="16"/>
      <c r="P48" s="16"/>
      <c r="Q48" s="16"/>
      <c r="S48" s="16"/>
      <c r="T48" s="16"/>
    </row>
    <row r="49" spans="5:20" s="2" customFormat="1" ht="25" customHeight="1">
      <c r="E49" s="18"/>
      <c r="F49" s="18"/>
      <c r="G49" s="16"/>
      <c r="H49" s="16"/>
      <c r="I49" s="16"/>
      <c r="J49" s="16"/>
      <c r="L49" s="24"/>
      <c r="M49" s="16"/>
      <c r="N49" s="16"/>
      <c r="O49" s="16"/>
      <c r="P49" s="16"/>
      <c r="Q49" s="16"/>
      <c r="S49" s="16"/>
      <c r="T49" s="16"/>
    </row>
    <row r="50" spans="5:20" s="2" customFormat="1" ht="25" customHeight="1">
      <c r="E50" s="18"/>
      <c r="F50" s="18"/>
      <c r="G50" s="16"/>
      <c r="H50" s="16"/>
      <c r="I50" s="16"/>
      <c r="J50" s="16"/>
      <c r="L50" s="24"/>
      <c r="M50" s="16"/>
      <c r="N50" s="16"/>
      <c r="O50" s="16"/>
      <c r="P50" s="16"/>
      <c r="Q50" s="16"/>
      <c r="S50" s="16"/>
      <c r="T50" s="16"/>
    </row>
    <row r="51" spans="5:20" s="2" customFormat="1" ht="25" customHeight="1">
      <c r="E51" s="18"/>
      <c r="F51" s="18"/>
      <c r="G51" s="16"/>
      <c r="H51" s="16"/>
      <c r="I51" s="16"/>
      <c r="J51" s="16"/>
      <c r="L51" s="24"/>
      <c r="M51" s="16"/>
      <c r="N51" s="16"/>
      <c r="O51" s="16"/>
      <c r="P51" s="16"/>
      <c r="Q51" s="16"/>
      <c r="S51" s="16"/>
      <c r="T51" s="16"/>
    </row>
    <row r="52" spans="5:20" s="2" customFormat="1" ht="25" customHeight="1">
      <c r="E52" s="18"/>
      <c r="F52" s="18"/>
      <c r="G52" s="16"/>
      <c r="H52" s="16"/>
      <c r="I52" s="16"/>
      <c r="J52" s="16"/>
      <c r="L52" s="24"/>
      <c r="M52" s="16"/>
      <c r="N52" s="16"/>
      <c r="O52" s="16"/>
      <c r="P52" s="16"/>
      <c r="Q52" s="16"/>
      <c r="S52" s="16"/>
      <c r="T52" s="16"/>
    </row>
    <row r="53" spans="5:20" s="2" customFormat="1" ht="25" customHeight="1">
      <c r="E53" s="18"/>
      <c r="F53" s="18"/>
      <c r="G53" s="16"/>
      <c r="H53" s="16"/>
      <c r="I53" s="16"/>
      <c r="J53" s="16"/>
      <c r="L53" s="24"/>
      <c r="M53" s="16"/>
      <c r="N53" s="16"/>
      <c r="O53" s="16"/>
      <c r="P53" s="16"/>
      <c r="Q53" s="16"/>
      <c r="S53" s="16"/>
      <c r="T53" s="16"/>
    </row>
    <row r="54" spans="5:20" s="2" customFormat="1" ht="25" customHeight="1">
      <c r="E54" s="18"/>
      <c r="F54" s="18"/>
      <c r="G54" s="16"/>
      <c r="H54" s="16"/>
      <c r="I54" s="16"/>
      <c r="J54" s="16"/>
      <c r="L54" s="24"/>
      <c r="M54" s="16"/>
      <c r="N54" s="16"/>
      <c r="O54" s="16"/>
      <c r="P54" s="16"/>
      <c r="Q54" s="16"/>
      <c r="S54" s="16"/>
      <c r="T54" s="16"/>
    </row>
    <row r="55" spans="5:20" s="2" customFormat="1" ht="25" customHeight="1">
      <c r="E55" s="18"/>
      <c r="F55" s="18"/>
      <c r="G55" s="16"/>
      <c r="H55" s="16"/>
      <c r="I55" s="16"/>
      <c r="J55" s="16"/>
      <c r="L55" s="24"/>
      <c r="M55" s="16"/>
      <c r="N55" s="16"/>
      <c r="O55" s="16"/>
      <c r="P55" s="16"/>
      <c r="Q55" s="16"/>
      <c r="S55" s="16"/>
      <c r="T55" s="16"/>
    </row>
    <row r="56" spans="5:20" s="2" customFormat="1" ht="25" customHeight="1">
      <c r="E56" s="18"/>
      <c r="F56" s="18"/>
      <c r="G56" s="16"/>
      <c r="H56" s="16"/>
      <c r="I56" s="16"/>
      <c r="J56" s="16"/>
      <c r="L56" s="24"/>
      <c r="M56" s="16"/>
      <c r="N56" s="16"/>
      <c r="O56" s="16"/>
      <c r="P56" s="16"/>
      <c r="Q56" s="16"/>
      <c r="S56" s="16"/>
      <c r="T56" s="16"/>
    </row>
    <row r="57" spans="5:20" s="2" customFormat="1" ht="25" customHeight="1">
      <c r="E57" s="18"/>
      <c r="F57" s="18"/>
      <c r="G57" s="16"/>
      <c r="H57" s="16"/>
      <c r="I57" s="16"/>
      <c r="J57" s="16"/>
      <c r="L57" s="24"/>
      <c r="M57" s="16"/>
      <c r="N57" s="16"/>
      <c r="O57" s="16"/>
      <c r="P57" s="16"/>
      <c r="Q57" s="16"/>
      <c r="S57" s="16"/>
      <c r="T57" s="16"/>
    </row>
    <row r="58" spans="5:20" s="2" customFormat="1" ht="25" customHeight="1">
      <c r="E58" s="18"/>
      <c r="F58" s="18"/>
      <c r="G58" s="16"/>
      <c r="H58" s="16"/>
      <c r="I58" s="16"/>
      <c r="J58" s="16"/>
      <c r="L58" s="24"/>
      <c r="M58" s="16"/>
      <c r="N58" s="16"/>
      <c r="O58" s="16"/>
      <c r="P58" s="16"/>
      <c r="Q58" s="16"/>
      <c r="S58" s="16"/>
      <c r="T58" s="16"/>
    </row>
    <row r="59" spans="5:20" s="2" customFormat="1" ht="25" customHeight="1">
      <c r="E59" s="18"/>
      <c r="F59" s="18"/>
      <c r="G59" s="16"/>
      <c r="H59" s="16"/>
      <c r="I59" s="16"/>
      <c r="J59" s="16"/>
      <c r="L59" s="24"/>
      <c r="M59" s="16"/>
      <c r="N59" s="16"/>
      <c r="O59" s="16"/>
      <c r="P59" s="16"/>
      <c r="Q59" s="16"/>
      <c r="S59" s="16"/>
      <c r="T59" s="16"/>
    </row>
    <row r="60" spans="5:20" s="2" customFormat="1" ht="25" customHeight="1">
      <c r="E60" s="18"/>
      <c r="F60" s="18"/>
      <c r="G60" s="16"/>
      <c r="H60" s="16"/>
      <c r="I60" s="16"/>
      <c r="J60" s="16"/>
      <c r="L60" s="24"/>
      <c r="M60" s="16"/>
      <c r="N60" s="16"/>
      <c r="O60" s="16"/>
      <c r="P60" s="16"/>
      <c r="Q60" s="16"/>
      <c r="S60" s="16"/>
      <c r="T60" s="16"/>
    </row>
    <row r="61" spans="5:20" s="2" customFormat="1" ht="25" customHeight="1">
      <c r="E61" s="18"/>
      <c r="F61" s="18"/>
      <c r="G61" s="16"/>
      <c r="H61" s="16"/>
      <c r="I61" s="16"/>
      <c r="J61" s="16"/>
      <c r="L61" s="24"/>
      <c r="M61" s="16"/>
      <c r="N61" s="16"/>
      <c r="O61" s="16"/>
      <c r="P61" s="16"/>
      <c r="Q61" s="16"/>
      <c r="S61" s="16"/>
      <c r="T61" s="16"/>
    </row>
    <row r="62" spans="5:20" s="2" customFormat="1" ht="25" customHeight="1">
      <c r="E62" s="18"/>
      <c r="F62" s="18"/>
      <c r="G62" s="16"/>
      <c r="H62" s="16"/>
      <c r="I62" s="16"/>
      <c r="J62" s="16"/>
      <c r="L62" s="24"/>
      <c r="M62" s="16"/>
      <c r="N62" s="16"/>
      <c r="O62" s="16"/>
      <c r="P62" s="16"/>
      <c r="Q62" s="16"/>
      <c r="S62" s="16"/>
      <c r="T62" s="16"/>
    </row>
    <row r="63" spans="5:20" s="2" customFormat="1" ht="25" customHeight="1">
      <c r="E63" s="18"/>
      <c r="F63" s="18"/>
      <c r="G63" s="16"/>
      <c r="H63" s="16"/>
      <c r="I63" s="16"/>
      <c r="J63" s="16"/>
      <c r="L63" s="24"/>
      <c r="M63" s="16"/>
      <c r="N63" s="16"/>
      <c r="O63" s="16"/>
      <c r="P63" s="16"/>
      <c r="Q63" s="16"/>
      <c r="S63" s="16"/>
      <c r="T63" s="16"/>
    </row>
    <row r="64" spans="5:20" s="2" customFormat="1" ht="25" customHeight="1">
      <c r="E64" s="18"/>
      <c r="F64" s="18"/>
      <c r="G64" s="16"/>
      <c r="H64" s="16"/>
      <c r="I64" s="16"/>
      <c r="J64" s="16"/>
      <c r="L64" s="24"/>
      <c r="M64" s="16"/>
      <c r="N64" s="16"/>
      <c r="O64" s="16"/>
      <c r="P64" s="16"/>
      <c r="Q64" s="16"/>
      <c r="S64" s="16"/>
      <c r="T64" s="16"/>
    </row>
    <row r="65" spans="5:20" s="2" customFormat="1" ht="25" customHeight="1">
      <c r="E65" s="18"/>
      <c r="F65" s="18"/>
      <c r="G65" s="16"/>
      <c r="H65" s="16"/>
      <c r="I65" s="16"/>
      <c r="J65" s="16"/>
      <c r="L65" s="24"/>
      <c r="M65" s="16"/>
      <c r="N65" s="16"/>
      <c r="O65" s="16"/>
      <c r="P65" s="16"/>
      <c r="Q65" s="16"/>
      <c r="S65" s="16"/>
      <c r="T65" s="16"/>
    </row>
    <row r="66" spans="5:20" s="2" customFormat="1" ht="25" customHeight="1">
      <c r="E66" s="18"/>
      <c r="F66" s="18"/>
      <c r="G66" s="16"/>
      <c r="H66" s="16"/>
      <c r="I66" s="16"/>
      <c r="J66" s="16"/>
      <c r="L66" s="24"/>
      <c r="M66" s="16"/>
      <c r="N66" s="16"/>
      <c r="O66" s="16"/>
      <c r="P66" s="16"/>
      <c r="Q66" s="16"/>
      <c r="S66" s="16"/>
      <c r="T66" s="16"/>
    </row>
    <row r="67" spans="5:20" s="2" customFormat="1" ht="25" customHeight="1">
      <c r="E67" s="18"/>
      <c r="F67" s="18"/>
      <c r="G67" s="16"/>
      <c r="H67" s="16"/>
      <c r="I67" s="16"/>
      <c r="J67" s="16"/>
      <c r="L67" s="24"/>
      <c r="M67" s="16"/>
      <c r="N67" s="16"/>
      <c r="O67" s="16"/>
      <c r="P67" s="16"/>
      <c r="Q67" s="16"/>
      <c r="S67" s="16"/>
      <c r="T67" s="16"/>
    </row>
    <row r="68" spans="5:20" s="2" customFormat="1" ht="25" customHeight="1">
      <c r="E68" s="18"/>
      <c r="F68" s="18"/>
      <c r="G68" s="16"/>
      <c r="H68" s="16"/>
      <c r="I68" s="16"/>
      <c r="J68" s="16"/>
      <c r="L68" s="24"/>
      <c r="M68" s="16"/>
      <c r="N68" s="16"/>
      <c r="O68" s="16"/>
      <c r="P68" s="16"/>
      <c r="Q68" s="16"/>
      <c r="S68" s="16"/>
      <c r="T68" s="16"/>
    </row>
    <row r="69" spans="5:20" s="2" customFormat="1" ht="25" customHeight="1">
      <c r="E69" s="18"/>
      <c r="F69" s="18"/>
      <c r="G69" s="16"/>
      <c r="H69" s="16"/>
      <c r="I69" s="16"/>
      <c r="J69" s="16"/>
      <c r="L69" s="24"/>
      <c r="M69" s="16"/>
      <c r="N69" s="16"/>
      <c r="O69" s="16"/>
      <c r="P69" s="16"/>
      <c r="Q69" s="16"/>
      <c r="S69" s="16"/>
      <c r="T69" s="16"/>
    </row>
    <row r="70" spans="5:20" s="2" customFormat="1" ht="25" customHeight="1">
      <c r="E70" s="18"/>
      <c r="F70" s="18"/>
      <c r="G70" s="16"/>
      <c r="H70" s="16"/>
      <c r="I70" s="16"/>
      <c r="J70" s="16"/>
      <c r="L70" s="24"/>
      <c r="M70" s="16"/>
      <c r="N70" s="16"/>
      <c r="O70" s="16"/>
      <c r="P70" s="16"/>
      <c r="Q70" s="16"/>
      <c r="S70" s="16"/>
      <c r="T70" s="16"/>
    </row>
    <row r="71" spans="5:20" s="2" customFormat="1" ht="25" customHeight="1">
      <c r="E71" s="18"/>
      <c r="F71" s="18"/>
      <c r="G71" s="16"/>
      <c r="H71" s="16"/>
      <c r="I71" s="16"/>
      <c r="J71" s="16"/>
      <c r="L71" s="24"/>
      <c r="M71" s="16"/>
      <c r="N71" s="16"/>
      <c r="O71" s="16"/>
      <c r="P71" s="16"/>
      <c r="Q71" s="16"/>
      <c r="S71" s="16"/>
      <c r="T71" s="16"/>
    </row>
    <row r="72" spans="5:20" s="2" customFormat="1" ht="25" customHeight="1">
      <c r="E72" s="18"/>
      <c r="F72" s="18"/>
      <c r="G72" s="16"/>
      <c r="H72" s="16"/>
      <c r="I72" s="16"/>
      <c r="J72" s="16"/>
      <c r="L72" s="24"/>
      <c r="M72" s="16"/>
      <c r="N72" s="16"/>
      <c r="O72" s="16"/>
      <c r="P72" s="16"/>
      <c r="Q72" s="16"/>
      <c r="S72" s="16"/>
      <c r="T72" s="16"/>
    </row>
    <row r="73" spans="5:20" s="2" customFormat="1" ht="25" customHeight="1">
      <c r="E73" s="18"/>
      <c r="F73" s="18"/>
      <c r="G73" s="16"/>
      <c r="H73" s="16"/>
      <c r="I73" s="16"/>
      <c r="J73" s="16"/>
      <c r="L73" s="24"/>
      <c r="M73" s="16"/>
      <c r="N73" s="16"/>
      <c r="O73" s="16"/>
      <c r="P73" s="16"/>
      <c r="Q73" s="16"/>
      <c r="S73" s="16"/>
      <c r="T73" s="16"/>
    </row>
    <row r="74" spans="5:20" s="2" customFormat="1" ht="25" customHeight="1">
      <c r="E74" s="18"/>
      <c r="F74" s="18"/>
      <c r="G74" s="16"/>
      <c r="H74" s="16"/>
      <c r="I74" s="16"/>
      <c r="J74" s="16"/>
      <c r="L74" s="24"/>
      <c r="M74" s="16"/>
      <c r="N74" s="16"/>
      <c r="O74" s="16"/>
      <c r="P74" s="16"/>
      <c r="Q74" s="16"/>
      <c r="S74" s="16"/>
      <c r="T74" s="16"/>
    </row>
    <row r="75" spans="5:20" s="2" customFormat="1" ht="25" customHeight="1">
      <c r="E75" s="18"/>
      <c r="F75" s="18"/>
      <c r="G75" s="16"/>
      <c r="H75" s="16"/>
      <c r="I75" s="16"/>
      <c r="J75" s="16"/>
      <c r="L75" s="24"/>
      <c r="M75" s="16"/>
      <c r="N75" s="16"/>
      <c r="O75" s="16"/>
      <c r="P75" s="16"/>
      <c r="Q75" s="16"/>
      <c r="S75" s="16"/>
      <c r="T75" s="16"/>
    </row>
    <row r="76" spans="5:20" s="2" customFormat="1" ht="25" customHeight="1">
      <c r="E76" s="18"/>
      <c r="F76" s="18"/>
      <c r="G76" s="16"/>
      <c r="H76" s="16"/>
      <c r="I76" s="16"/>
      <c r="J76" s="16"/>
      <c r="L76" s="24"/>
      <c r="M76" s="16"/>
      <c r="N76" s="16"/>
      <c r="O76" s="16"/>
      <c r="P76" s="16"/>
      <c r="Q76" s="16"/>
      <c r="S76" s="16"/>
      <c r="T76" s="16"/>
    </row>
    <row r="77" spans="5:20" s="2" customFormat="1" ht="25" customHeight="1">
      <c r="E77" s="18"/>
      <c r="F77" s="18"/>
      <c r="G77" s="16"/>
      <c r="H77" s="16"/>
      <c r="I77" s="16"/>
      <c r="J77" s="16"/>
      <c r="L77" s="24"/>
      <c r="M77" s="16"/>
      <c r="N77" s="16"/>
      <c r="O77" s="16"/>
      <c r="P77" s="16"/>
      <c r="Q77" s="16"/>
      <c r="S77" s="16"/>
      <c r="T77" s="16"/>
    </row>
    <row r="78" spans="5:20" s="2" customFormat="1" ht="25" customHeight="1">
      <c r="E78" s="18"/>
      <c r="F78" s="18"/>
      <c r="G78" s="16"/>
      <c r="H78" s="16"/>
      <c r="I78" s="16"/>
      <c r="J78" s="16"/>
      <c r="L78" s="24"/>
      <c r="M78" s="16"/>
      <c r="N78" s="16"/>
      <c r="O78" s="16"/>
      <c r="P78" s="16"/>
      <c r="Q78" s="16"/>
      <c r="S78" s="16"/>
      <c r="T78" s="16"/>
    </row>
    <row r="79" spans="5:20" s="2" customFormat="1" ht="25" customHeight="1">
      <c r="E79" s="18"/>
      <c r="F79" s="18"/>
      <c r="G79" s="16"/>
      <c r="H79" s="16"/>
      <c r="I79" s="16"/>
      <c r="J79" s="16"/>
      <c r="L79" s="24"/>
      <c r="M79" s="16"/>
      <c r="N79" s="16"/>
      <c r="O79" s="16"/>
      <c r="P79" s="16"/>
      <c r="Q79" s="16"/>
      <c r="S79" s="16"/>
      <c r="T79" s="16"/>
    </row>
    <row r="80" spans="5:20" s="2" customFormat="1" ht="25" customHeight="1">
      <c r="E80" s="18"/>
      <c r="F80" s="18"/>
      <c r="G80" s="16"/>
      <c r="H80" s="16"/>
      <c r="I80" s="16"/>
      <c r="J80" s="16"/>
      <c r="L80" s="24"/>
      <c r="M80" s="16"/>
      <c r="N80" s="16"/>
      <c r="O80" s="16"/>
      <c r="P80" s="16"/>
      <c r="Q80" s="16"/>
      <c r="S80" s="16"/>
      <c r="T80" s="16"/>
    </row>
    <row r="81" spans="5:20" s="2" customFormat="1" ht="25" customHeight="1">
      <c r="E81" s="18"/>
      <c r="F81" s="18"/>
      <c r="G81" s="16"/>
      <c r="H81" s="16"/>
      <c r="I81" s="16"/>
      <c r="J81" s="16"/>
      <c r="L81" s="24"/>
      <c r="M81" s="16"/>
      <c r="N81" s="16"/>
      <c r="O81" s="16"/>
      <c r="P81" s="16"/>
      <c r="Q81" s="16"/>
      <c r="S81" s="16"/>
      <c r="T81" s="16"/>
    </row>
    <row r="82" spans="5:20" s="2" customFormat="1" ht="25" customHeight="1">
      <c r="E82" s="18"/>
      <c r="F82" s="18"/>
      <c r="G82" s="16"/>
      <c r="H82" s="16"/>
      <c r="I82" s="16"/>
      <c r="J82" s="16"/>
      <c r="L82" s="24"/>
      <c r="M82" s="16"/>
      <c r="N82" s="16"/>
      <c r="O82" s="16"/>
      <c r="P82" s="16"/>
      <c r="Q82" s="16"/>
      <c r="S82" s="16"/>
      <c r="T82" s="16"/>
    </row>
    <row r="83" spans="5:20" s="2" customFormat="1" ht="25" customHeight="1">
      <c r="E83" s="18"/>
      <c r="F83" s="18"/>
      <c r="G83" s="16"/>
      <c r="H83" s="16"/>
      <c r="I83" s="16"/>
      <c r="J83" s="16"/>
      <c r="L83" s="24"/>
      <c r="M83" s="16"/>
      <c r="N83" s="16"/>
      <c r="O83" s="16"/>
      <c r="P83" s="16"/>
      <c r="Q83" s="16"/>
      <c r="S83" s="16"/>
      <c r="T83" s="16"/>
    </row>
    <row r="84" spans="5:20" s="2" customFormat="1" ht="25" customHeight="1">
      <c r="E84" s="18"/>
      <c r="F84" s="18"/>
      <c r="G84" s="16"/>
      <c r="H84" s="16"/>
      <c r="I84" s="16"/>
      <c r="J84" s="16"/>
      <c r="L84" s="24"/>
      <c r="M84" s="16"/>
      <c r="N84" s="16"/>
      <c r="O84" s="16"/>
      <c r="P84" s="16"/>
      <c r="Q84" s="16"/>
      <c r="S84" s="16"/>
      <c r="T84" s="16"/>
    </row>
    <row r="85" spans="5:20" s="2" customFormat="1" ht="25" customHeight="1">
      <c r="E85" s="18"/>
      <c r="F85" s="18"/>
      <c r="G85" s="16"/>
      <c r="H85" s="16"/>
      <c r="I85" s="16"/>
      <c r="J85" s="16"/>
      <c r="L85" s="24"/>
      <c r="M85" s="16"/>
      <c r="N85" s="16"/>
      <c r="O85" s="16"/>
      <c r="P85" s="16"/>
      <c r="Q85" s="16"/>
      <c r="S85" s="16"/>
      <c r="T85" s="16"/>
    </row>
    <row r="86" spans="5:20" s="2" customFormat="1" ht="25" customHeight="1">
      <c r="E86" s="18"/>
      <c r="F86" s="18"/>
      <c r="G86" s="16"/>
      <c r="H86" s="16"/>
      <c r="I86" s="16"/>
      <c r="J86" s="16"/>
      <c r="L86" s="24"/>
      <c r="M86" s="16"/>
      <c r="N86" s="16"/>
      <c r="O86" s="16"/>
      <c r="P86" s="16"/>
      <c r="Q86" s="16"/>
      <c r="S86" s="16"/>
      <c r="T86" s="16"/>
    </row>
    <row r="87" spans="5:20" s="2" customFormat="1" ht="25" customHeight="1">
      <c r="E87" s="18"/>
      <c r="F87" s="18"/>
      <c r="G87" s="16"/>
      <c r="H87" s="16"/>
      <c r="I87" s="16"/>
      <c r="J87" s="16"/>
      <c r="L87" s="24"/>
      <c r="M87" s="16"/>
      <c r="N87" s="16"/>
      <c r="O87" s="16"/>
      <c r="P87" s="16"/>
      <c r="Q87" s="16"/>
      <c r="S87" s="16"/>
      <c r="T87" s="16"/>
    </row>
    <row r="88" spans="5:20" s="2" customFormat="1" ht="25" customHeight="1">
      <c r="E88" s="18"/>
      <c r="F88" s="18"/>
      <c r="G88" s="16"/>
      <c r="H88" s="16"/>
      <c r="I88" s="16"/>
      <c r="J88" s="16"/>
      <c r="L88" s="24"/>
      <c r="M88" s="16"/>
      <c r="N88" s="16"/>
      <c r="O88" s="16"/>
      <c r="P88" s="16"/>
      <c r="Q88" s="16"/>
      <c r="S88" s="16"/>
      <c r="T88" s="16"/>
    </row>
    <row r="89" spans="5:20" s="2" customFormat="1" ht="25" customHeight="1">
      <c r="E89" s="18"/>
      <c r="F89" s="18"/>
      <c r="G89" s="16"/>
      <c r="H89" s="16"/>
      <c r="I89" s="16"/>
      <c r="J89" s="16"/>
      <c r="L89" s="24"/>
      <c r="M89" s="16"/>
      <c r="N89" s="16"/>
      <c r="O89" s="16"/>
      <c r="P89" s="16"/>
      <c r="Q89" s="16"/>
      <c r="S89" s="16"/>
      <c r="T89" s="16"/>
    </row>
    <row r="90" spans="5:20" s="2" customFormat="1" ht="25" customHeight="1">
      <c r="E90" s="18"/>
      <c r="F90" s="18"/>
      <c r="G90" s="16"/>
      <c r="H90" s="16"/>
      <c r="I90" s="16"/>
      <c r="J90" s="16"/>
      <c r="L90" s="24"/>
      <c r="M90" s="16"/>
      <c r="N90" s="16"/>
      <c r="O90" s="16"/>
      <c r="P90" s="16"/>
      <c r="Q90" s="16"/>
      <c r="S90" s="16"/>
      <c r="T90" s="16"/>
    </row>
    <row r="91" spans="5:20" s="2" customFormat="1" ht="25" customHeight="1">
      <c r="E91" s="18"/>
      <c r="F91" s="18"/>
      <c r="G91" s="16"/>
      <c r="H91" s="16"/>
      <c r="I91" s="16"/>
      <c r="J91" s="16"/>
      <c r="L91" s="24"/>
      <c r="M91" s="16"/>
      <c r="N91" s="16"/>
      <c r="O91" s="16"/>
      <c r="P91" s="16"/>
      <c r="Q91" s="16"/>
      <c r="S91" s="16"/>
      <c r="T91" s="16"/>
    </row>
    <row r="92" spans="5:20" s="2" customFormat="1" ht="25" customHeight="1">
      <c r="E92" s="18"/>
      <c r="F92" s="18"/>
      <c r="G92" s="16"/>
      <c r="H92" s="16"/>
      <c r="I92" s="16"/>
      <c r="J92" s="16"/>
      <c r="L92" s="24"/>
      <c r="M92" s="16"/>
      <c r="N92" s="16"/>
      <c r="O92" s="16"/>
      <c r="P92" s="16"/>
      <c r="Q92" s="16"/>
      <c r="S92" s="16"/>
      <c r="T92" s="16"/>
    </row>
    <row r="93" spans="5:20" s="2" customFormat="1" ht="25" customHeight="1">
      <c r="E93" s="18"/>
      <c r="F93" s="18"/>
      <c r="G93" s="16"/>
      <c r="H93" s="16"/>
      <c r="I93" s="16"/>
      <c r="J93" s="16"/>
      <c r="L93" s="24"/>
      <c r="M93" s="16"/>
      <c r="N93" s="16"/>
      <c r="O93" s="16"/>
      <c r="P93" s="16"/>
      <c r="Q93" s="16"/>
      <c r="S93" s="16"/>
      <c r="T93" s="16"/>
    </row>
  </sheetData>
  <mergeCells count="39">
    <mergeCell ref="A2:A3"/>
    <mergeCell ref="B2:B3"/>
    <mergeCell ref="K2:K3"/>
    <mergeCell ref="D2:D3"/>
    <mergeCell ref="C2:C3"/>
    <mergeCell ref="E2:F3"/>
    <mergeCell ref="E4:F4"/>
    <mergeCell ref="G2:H2"/>
    <mergeCell ref="I2:J2"/>
    <mergeCell ref="E17:F17"/>
    <mergeCell ref="E5:F5"/>
    <mergeCell ref="E6:F6"/>
    <mergeCell ref="E7:F7"/>
    <mergeCell ref="E8:F8"/>
    <mergeCell ref="E9:F9"/>
    <mergeCell ref="E10:F10"/>
    <mergeCell ref="E12:F12"/>
    <mergeCell ref="E13:F13"/>
    <mergeCell ref="E14:F14"/>
    <mergeCell ref="E15:F15"/>
    <mergeCell ref="E16:F16"/>
    <mergeCell ref="E29:F29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Q2:T2"/>
    <mergeCell ref="E11:F11"/>
    <mergeCell ref="M2:P2"/>
    <mergeCell ref="M1:P1"/>
    <mergeCell ref="Q1:T1"/>
    <mergeCell ref="G1:J1"/>
  </mergeCells>
  <conditionalFormatting sqref="A4:F4">
    <cfRule type="expression" dxfId="1103" priority="368">
      <formula>$B$4="Speed Development"</formula>
    </cfRule>
    <cfRule type="expression" dxfId="1102" priority="367">
      <formula>$B$4="Lactate Tolerance"</formula>
    </cfRule>
    <cfRule type="expression" dxfId="1101" priority="366">
      <formula>$B$4="VO2 Max"</formula>
    </cfRule>
    <cfRule type="expression" dxfId="1100" priority="365">
      <formula>$B$4="Threshold"</formula>
    </cfRule>
    <cfRule type="expression" dxfId="1099" priority="364">
      <formula>$B$4="Turnover and Pace Work"</formula>
    </cfRule>
    <cfRule type="expression" dxfId="1098" priority="363">
      <formula>$B$4="Aerobic Running"</formula>
    </cfRule>
    <cfRule type="expression" dxfId="1097" priority="362">
      <formula>$B$4="Stretching and Mobility"</formula>
    </cfRule>
    <cfRule type="expression" dxfId="1096" priority="361">
      <formula>$B$4="Recovery"</formula>
    </cfRule>
  </conditionalFormatting>
  <conditionalFormatting sqref="A5:F5">
    <cfRule type="expression" dxfId="1095" priority="176">
      <formula>$B$5="Speed Development"</formula>
    </cfRule>
    <cfRule type="expression" dxfId="1094" priority="175">
      <formula>$B$5="Lactate Tolerance"</formula>
    </cfRule>
    <cfRule type="expression" dxfId="1093" priority="174">
      <formula>$B$5="VO2 Max"</formula>
    </cfRule>
    <cfRule type="expression" dxfId="1092" priority="173">
      <formula>$B$5="Threshold"</formula>
    </cfRule>
    <cfRule type="expression" dxfId="1091" priority="172">
      <formula>$B$5="Turnover and Pace Work"</formula>
    </cfRule>
    <cfRule type="expression" dxfId="1090" priority="171">
      <formula>$B$5="Aerobic Running"</formula>
    </cfRule>
    <cfRule type="expression" dxfId="1089" priority="170">
      <formula>$B$5="Stretching and Mobility"</formula>
    </cfRule>
    <cfRule type="expression" dxfId="1088" priority="169">
      <formula>$B$5="Recovery"</formula>
    </cfRule>
  </conditionalFormatting>
  <conditionalFormatting sqref="A6:F6">
    <cfRule type="expression" dxfId="1087" priority="164">
      <formula>$B$6="Turnover and Pace Work"</formula>
    </cfRule>
    <cfRule type="expression" dxfId="1086" priority="167">
      <formula>$B$6="Lactate Tolerance"</formula>
    </cfRule>
    <cfRule type="expression" dxfId="1085" priority="166">
      <formula>$B$6="VO2 Max"</formula>
    </cfRule>
    <cfRule type="expression" dxfId="1084" priority="165">
      <formula>$B$6="Threshold"</formula>
    </cfRule>
    <cfRule type="expression" dxfId="1083" priority="168">
      <formula>$B$6="Speed Development"</formula>
    </cfRule>
    <cfRule type="expression" dxfId="1082" priority="163">
      <formula>$B$6="Aerobic Running"</formula>
    </cfRule>
    <cfRule type="expression" dxfId="1081" priority="162">
      <formula>$B$6="Stretching and Mobility"</formula>
    </cfRule>
    <cfRule type="expression" dxfId="1080" priority="161">
      <formula>$B$6="Recovery"</formula>
    </cfRule>
  </conditionalFormatting>
  <conditionalFormatting sqref="A7:F7">
    <cfRule type="expression" dxfId="1079" priority="160">
      <formula>$B$7="Speed Development"</formula>
    </cfRule>
    <cfRule type="expression" dxfId="1078" priority="159">
      <formula>$B$7="Lactate Tolerance"</formula>
    </cfRule>
    <cfRule type="expression" dxfId="1077" priority="158">
      <formula>$B$7="VO2 Max"</formula>
    </cfRule>
    <cfRule type="expression" dxfId="1076" priority="157">
      <formula>$B$7="Threshold"</formula>
    </cfRule>
    <cfRule type="expression" dxfId="1075" priority="156">
      <formula>$B$7="Turnover and Pace Work"</formula>
    </cfRule>
    <cfRule type="expression" dxfId="1074" priority="155">
      <formula>$B$7="Aerobic Running"</formula>
    </cfRule>
    <cfRule type="expression" dxfId="1073" priority="154">
      <formula>$B$7="Stretching and Mobility"</formula>
    </cfRule>
    <cfRule type="expression" dxfId="1072" priority="153">
      <formula>$B$7="Recovery"</formula>
    </cfRule>
  </conditionalFormatting>
  <conditionalFormatting sqref="A8:F8">
    <cfRule type="expression" dxfId="1071" priority="152">
      <formula>$B$8="Speed Development"</formula>
    </cfRule>
    <cfRule type="expression" dxfId="1070" priority="151">
      <formula>$B$8="Lactate Tolerance"</formula>
    </cfRule>
    <cfRule type="expression" dxfId="1069" priority="150">
      <formula>$B$8="VO2 Max"</formula>
    </cfRule>
    <cfRule type="expression" dxfId="1068" priority="149">
      <formula>$B$8="Threshold"</formula>
    </cfRule>
    <cfRule type="expression" dxfId="1067" priority="148">
      <formula>$B$8="Turnover and Pace Work"</formula>
    </cfRule>
    <cfRule type="expression" dxfId="1066" priority="147">
      <formula>$B$8="Aerobic Running"</formula>
    </cfRule>
    <cfRule type="expression" dxfId="1065" priority="146">
      <formula>$B$8="Stretching and Mobility"</formula>
    </cfRule>
    <cfRule type="expression" dxfId="1064" priority="145">
      <formula>$B$8="Recovery"</formula>
    </cfRule>
  </conditionalFormatting>
  <conditionalFormatting sqref="A9:F9">
    <cfRule type="expression" dxfId="1063" priority="140">
      <formula>$B$9="Turnover and Pace Work"</formula>
    </cfRule>
    <cfRule type="expression" dxfId="1062" priority="143">
      <formula>$B$9="Lactate Tolerance"</formula>
    </cfRule>
    <cfRule type="expression" dxfId="1061" priority="142">
      <formula>$B$9="VO2 Max"</formula>
    </cfRule>
    <cfRule type="expression" dxfId="1060" priority="141">
      <formula>$B$9="Threshold"</formula>
    </cfRule>
    <cfRule type="expression" dxfId="1059" priority="144">
      <formula>$B$9="Speed Development"</formula>
    </cfRule>
    <cfRule type="expression" dxfId="1058" priority="139">
      <formula>$B$9="Aerobic Running"</formula>
    </cfRule>
    <cfRule type="expression" dxfId="1057" priority="138">
      <formula>$B$9="Stretching and Mobility"</formula>
    </cfRule>
    <cfRule type="expression" dxfId="1056" priority="137">
      <formula>$B$9="Recovery"</formula>
    </cfRule>
  </conditionalFormatting>
  <conditionalFormatting sqref="A10:F10">
    <cfRule type="expression" dxfId="1055" priority="136">
      <formula>$B$10="Speed Development"</formula>
    </cfRule>
    <cfRule type="expression" dxfId="1054" priority="135">
      <formula>$B$10="Lactate Tolerance"</formula>
    </cfRule>
    <cfRule type="expression" dxfId="1053" priority="134">
      <formula>$B$10="VO2 Max"</formula>
    </cfRule>
    <cfRule type="expression" dxfId="1052" priority="133">
      <formula>$B$10="Threshold"</formula>
    </cfRule>
    <cfRule type="expression" dxfId="1051" priority="132">
      <formula>$B$10="Turnover and Pace Work"</formula>
    </cfRule>
    <cfRule type="expression" dxfId="1050" priority="131">
      <formula>$B$10="Aerobic Running"</formula>
    </cfRule>
    <cfRule type="expression" dxfId="1049" priority="130">
      <formula>$B$10="Stretching and Mobility"</formula>
    </cfRule>
    <cfRule type="expression" dxfId="1048" priority="129">
      <formula>$B$10="Recovery"</formula>
    </cfRule>
  </conditionalFormatting>
  <conditionalFormatting sqref="A11:F11">
    <cfRule type="expression" dxfId="1047" priority="128">
      <formula>$B$11="Speed Development"</formula>
    </cfRule>
    <cfRule type="expression" dxfId="1046" priority="127">
      <formula>$B$11="Lactate Tolerance"</formula>
    </cfRule>
    <cfRule type="expression" dxfId="1045" priority="126">
      <formula>$B$11="VO2 Max"</formula>
    </cfRule>
    <cfRule type="expression" dxfId="1044" priority="125">
      <formula>$B$11="Threshold"</formula>
    </cfRule>
    <cfRule type="expression" dxfId="1043" priority="124">
      <formula>$B$11="Turnover and Pace Work"</formula>
    </cfRule>
    <cfRule type="expression" dxfId="1042" priority="123">
      <formula>$B$11="Aerobic Running"</formula>
    </cfRule>
    <cfRule type="expression" dxfId="1041" priority="122">
      <formula>$B$11="Stretching and Mobility"</formula>
    </cfRule>
    <cfRule type="expression" dxfId="1040" priority="121">
      <formula>$B$11="Recovery"</formula>
    </cfRule>
  </conditionalFormatting>
  <conditionalFormatting sqref="A12:F12">
    <cfRule type="expression" dxfId="1039" priority="120">
      <formula>$B$12="Speed Development"</formula>
    </cfRule>
    <cfRule type="expression" dxfId="1038" priority="119">
      <formula>$B$12="Lactate Tolerance"</formula>
    </cfRule>
    <cfRule type="expression" dxfId="1037" priority="118">
      <formula>$B$12="VO2 Max"</formula>
    </cfRule>
    <cfRule type="expression" dxfId="1036" priority="117">
      <formula>$B$12="Threshold"</formula>
    </cfRule>
    <cfRule type="expression" dxfId="1035" priority="116">
      <formula>$B$12="Turnover and Pace Work"</formula>
    </cfRule>
    <cfRule type="expression" dxfId="1034" priority="115">
      <formula>$B$12="Aerobic Running"</formula>
    </cfRule>
    <cfRule type="expression" dxfId="1033" priority="114">
      <formula>$B$12="Stretching and Mobility"</formula>
    </cfRule>
    <cfRule type="expression" dxfId="1032" priority="113">
      <formula>$B$12="Recovery"</formula>
    </cfRule>
  </conditionalFormatting>
  <conditionalFormatting sqref="A13:F13">
    <cfRule type="expression" dxfId="1031" priority="112">
      <formula>$B$13="Speed Development"</formula>
    </cfRule>
    <cfRule type="expression" dxfId="1030" priority="111">
      <formula>$B$13="Lactate Tolerance"</formula>
    </cfRule>
    <cfRule type="expression" dxfId="1029" priority="110">
      <formula>$B$13="VO2 Max"</formula>
    </cfRule>
    <cfRule type="expression" dxfId="1028" priority="109">
      <formula>$B$13="Threshold"</formula>
    </cfRule>
    <cfRule type="expression" dxfId="1027" priority="108">
      <formula>$B$13="Turnover and Pace Work"</formula>
    </cfRule>
    <cfRule type="expression" dxfId="1026" priority="107">
      <formula>$B$13="Aerobic Running"</formula>
    </cfRule>
    <cfRule type="expression" dxfId="1025" priority="106">
      <formula>$B$13="Stretching and Mobility"</formula>
    </cfRule>
    <cfRule type="expression" dxfId="1024" priority="105">
      <formula>$B$13="Recovery"</formula>
    </cfRule>
  </conditionalFormatting>
  <conditionalFormatting sqref="A14:F14">
    <cfRule type="expression" dxfId="1023" priority="104">
      <formula>$B$14="Speed Development"</formula>
    </cfRule>
    <cfRule type="expression" dxfId="1022" priority="103">
      <formula>$B$14="Lactate Tolerance"</formula>
    </cfRule>
    <cfRule type="expression" dxfId="1021" priority="102">
      <formula>$B$14="VO2 Max"</formula>
    </cfRule>
    <cfRule type="expression" dxfId="1020" priority="101">
      <formula>$B$14="Threshold"</formula>
    </cfRule>
    <cfRule type="expression" dxfId="1019" priority="100">
      <formula>$B$14="Turnover and Pace Work"</formula>
    </cfRule>
    <cfRule type="expression" dxfId="1018" priority="99">
      <formula>$B$14="Aerobic Running"</formula>
    </cfRule>
    <cfRule type="expression" dxfId="1017" priority="98">
      <formula>$B$14="Stretching and Mobility"</formula>
    </cfRule>
    <cfRule type="expression" dxfId="1016" priority="97">
      <formula>$B$14="Recovery"</formula>
    </cfRule>
  </conditionalFormatting>
  <conditionalFormatting sqref="A15:F15">
    <cfRule type="expression" dxfId="1015" priority="93">
      <formula>$B$15="Threshold"</formula>
    </cfRule>
    <cfRule type="expression" dxfId="1014" priority="90">
      <formula>$B$15="Stretching and Mobility"</formula>
    </cfRule>
    <cfRule type="expression" dxfId="1013" priority="91">
      <formula>$B$15="Aerobic Running"</formula>
    </cfRule>
    <cfRule type="expression" dxfId="1012" priority="92">
      <formula>$B$15="Turnover and Pace Work"</formula>
    </cfRule>
    <cfRule type="expression" dxfId="1011" priority="89">
      <formula>$B$15="Recovery"</formula>
    </cfRule>
    <cfRule type="expression" dxfId="1010" priority="94">
      <formula>$B$15="VO2 Max"</formula>
    </cfRule>
    <cfRule type="expression" dxfId="1009" priority="95">
      <formula>$B$15="Lactate Tolerance"</formula>
    </cfRule>
    <cfRule type="expression" dxfId="1008" priority="96">
      <formula>$B$15="Speed Development"</formula>
    </cfRule>
  </conditionalFormatting>
  <conditionalFormatting sqref="A16:F16">
    <cfRule type="expression" dxfId="1007" priority="88">
      <formula>$B$16="Speed Development"</formula>
    </cfRule>
    <cfRule type="expression" dxfId="1006" priority="87">
      <formula>$B$16="Lactate Tolerance"</formula>
    </cfRule>
    <cfRule type="expression" dxfId="1005" priority="86">
      <formula>$B$16="VO2 Max"</formula>
    </cfRule>
    <cfRule type="expression" dxfId="1004" priority="85">
      <formula>$B$16="Threshold"</formula>
    </cfRule>
    <cfRule type="expression" dxfId="1003" priority="84">
      <formula>$B$16="Turnover and Pace Work"</formula>
    </cfRule>
    <cfRule type="expression" dxfId="1002" priority="83">
      <formula>$B$16="Aerobic Running"</formula>
    </cfRule>
    <cfRule type="expression" dxfId="1001" priority="82">
      <formula>$B$16="Stretching and Mobility"</formula>
    </cfRule>
    <cfRule type="expression" dxfId="1000" priority="81">
      <formula>$B$16="Recovery"</formula>
    </cfRule>
  </conditionalFormatting>
  <conditionalFormatting sqref="A17:F17">
    <cfRule type="expression" dxfId="999" priority="80">
      <formula>$B$17="Speed Development"</formula>
    </cfRule>
    <cfRule type="expression" dxfId="998" priority="79">
      <formula>$B$17="Lactate Tolerance"</formula>
    </cfRule>
    <cfRule type="expression" dxfId="997" priority="78">
      <formula>$B$17="VO2 Max"</formula>
    </cfRule>
    <cfRule type="expression" dxfId="996" priority="77">
      <formula>$B$17="Threshold"</formula>
    </cfRule>
    <cfRule type="expression" dxfId="995" priority="76">
      <formula>$B$17="Turnover and Pace Work"</formula>
    </cfRule>
    <cfRule type="expression" dxfId="994" priority="75">
      <formula>$B$17="Aerobic Running"</formula>
    </cfRule>
    <cfRule type="expression" dxfId="993" priority="74">
      <formula>$B$17="Stretching and Mobility"</formula>
    </cfRule>
    <cfRule type="expression" dxfId="992" priority="73">
      <formula>$B$17="Recovery"</formula>
    </cfRule>
  </conditionalFormatting>
  <conditionalFormatting sqref="A18:F18">
    <cfRule type="expression" dxfId="991" priority="72">
      <formula>$B$18="Speed Development"</formula>
    </cfRule>
    <cfRule type="expression" dxfId="990" priority="71">
      <formula>$B$18="Lactate Tolerance"</formula>
    </cfRule>
    <cfRule type="expression" dxfId="989" priority="70">
      <formula>$B$18="VO2 Max"</formula>
    </cfRule>
    <cfRule type="expression" dxfId="988" priority="69">
      <formula>$B$18="Threshold"</formula>
    </cfRule>
    <cfRule type="expression" dxfId="987" priority="68">
      <formula>$B$18="Turnover and Pace Work"</formula>
    </cfRule>
    <cfRule type="expression" dxfId="986" priority="67">
      <formula>$B$18="Aerobic Running"</formula>
    </cfRule>
    <cfRule type="expression" dxfId="985" priority="66">
      <formula>$B$18="Stretching and Mobility"</formula>
    </cfRule>
    <cfRule type="expression" dxfId="984" priority="65">
      <formula>$B$18="Recovery"</formula>
    </cfRule>
  </conditionalFormatting>
  <conditionalFormatting sqref="A19:F19">
    <cfRule type="expression" dxfId="983" priority="64">
      <formula>$B$19="Speed Development"</formula>
    </cfRule>
    <cfRule type="expression" dxfId="982" priority="63">
      <formula>$B$19="Lactate Tolerance"</formula>
    </cfRule>
    <cfRule type="expression" dxfId="981" priority="62">
      <formula>$B$19="VO2 Max"</formula>
    </cfRule>
    <cfRule type="expression" dxfId="980" priority="61">
      <formula>$B$19="Threshold"</formula>
    </cfRule>
    <cfRule type="expression" dxfId="979" priority="60">
      <formula>$B$19="Turnover and Pace Work"</formula>
    </cfRule>
    <cfRule type="expression" dxfId="978" priority="59">
      <formula>$B$19="Aerobic Running"</formula>
    </cfRule>
    <cfRule type="expression" dxfId="977" priority="58">
      <formula>$B$19="Stretching and Mobility"</formula>
    </cfRule>
    <cfRule type="expression" dxfId="976" priority="57">
      <formula>$B$19="Recovery"</formula>
    </cfRule>
  </conditionalFormatting>
  <conditionalFormatting sqref="A20:F20">
    <cfRule type="expression" dxfId="975" priority="56">
      <formula>$B$20="Speed Development"</formula>
    </cfRule>
    <cfRule type="expression" dxfId="974" priority="55">
      <formula>$B$20="Lactate Tolerance"</formula>
    </cfRule>
    <cfRule type="expression" dxfId="973" priority="54">
      <formula>$B$20="VO2 Max"</formula>
    </cfRule>
    <cfRule type="expression" dxfId="972" priority="53">
      <formula>$B$20="Threshold"</formula>
    </cfRule>
    <cfRule type="expression" dxfId="971" priority="52">
      <formula>$B$20="Turnover and Pace Work"</formula>
    </cfRule>
    <cfRule type="expression" dxfId="970" priority="51">
      <formula>$B$20="Aerobic Running"</formula>
    </cfRule>
    <cfRule type="expression" dxfId="969" priority="50">
      <formula>$B$20="Stretching and Mobility"</formula>
    </cfRule>
    <cfRule type="expression" dxfId="968" priority="49">
      <formula>$B$20="Recovery"</formula>
    </cfRule>
  </conditionalFormatting>
  <conditionalFormatting sqref="A21:F21">
    <cfRule type="expression" dxfId="967" priority="48">
      <formula>$B$21="Speed Development"</formula>
    </cfRule>
    <cfRule type="expression" dxfId="966" priority="47">
      <formula>$B$21="Lactate Tolerance"</formula>
    </cfRule>
    <cfRule type="expression" dxfId="965" priority="46">
      <formula>$B$21="VO2 Max"</formula>
    </cfRule>
    <cfRule type="expression" dxfId="964" priority="45">
      <formula>$B$21="Threshold"</formula>
    </cfRule>
    <cfRule type="expression" dxfId="963" priority="44">
      <formula>$B$21="Turnover and Pace Work"</formula>
    </cfRule>
    <cfRule type="expression" dxfId="962" priority="43">
      <formula>$B$21="Aerobic Running"</formula>
    </cfRule>
    <cfRule type="expression" dxfId="961" priority="42">
      <formula>$B$21="Stretching and Mobility"</formula>
    </cfRule>
    <cfRule type="expression" dxfId="960" priority="41">
      <formula>$B$21="Recovery"</formula>
    </cfRule>
  </conditionalFormatting>
  <conditionalFormatting sqref="A22:F22">
    <cfRule type="expression" dxfId="959" priority="40">
      <formula>$B$22="Speed Development"</formula>
    </cfRule>
    <cfRule type="expression" dxfId="958" priority="39">
      <formula>$B$22="Lactate Tolerance"</formula>
    </cfRule>
    <cfRule type="expression" dxfId="957" priority="38">
      <formula>$B$22="VO2 Max"</formula>
    </cfRule>
    <cfRule type="expression" dxfId="956" priority="37">
      <formula>$B$22="Threshold"</formula>
    </cfRule>
    <cfRule type="expression" dxfId="955" priority="36">
      <formula>$B$22="Turnover and Pace Work"</formula>
    </cfRule>
    <cfRule type="expression" dxfId="954" priority="35">
      <formula>$B$22="Aerobic Running"</formula>
    </cfRule>
    <cfRule type="expression" dxfId="953" priority="34">
      <formula>$B$22="Stretching and Mobility"</formula>
    </cfRule>
    <cfRule type="expression" dxfId="952" priority="33">
      <formula>$B$22="Recovery"</formula>
    </cfRule>
  </conditionalFormatting>
  <conditionalFormatting sqref="A23:F23">
    <cfRule type="expression" dxfId="951" priority="32">
      <formula>$B$23="Speed Development"</formula>
    </cfRule>
    <cfRule type="expression" dxfId="950" priority="31">
      <formula>$B$23="Lactate Tolerance"</formula>
    </cfRule>
    <cfRule type="expression" dxfId="949" priority="30">
      <formula>$B$23="VO2 Max"</formula>
    </cfRule>
    <cfRule type="expression" dxfId="948" priority="29">
      <formula>$B$23="Threshold"</formula>
    </cfRule>
    <cfRule type="expression" dxfId="947" priority="28">
      <formula>$B$23="Turnover and Pace Work"</formula>
    </cfRule>
    <cfRule type="expression" dxfId="946" priority="27">
      <formula>$B$23="Aerobic Running"</formula>
    </cfRule>
    <cfRule type="expression" dxfId="945" priority="26">
      <formula>$B$23="Stretching and Mobility"</formula>
    </cfRule>
    <cfRule type="expression" dxfId="944" priority="25">
      <formula>$B$23="Recovery"</formula>
    </cfRule>
  </conditionalFormatting>
  <conditionalFormatting sqref="A24:F24">
    <cfRule type="expression" dxfId="943" priority="24">
      <formula>$B$24="Speed Development"</formula>
    </cfRule>
    <cfRule type="expression" dxfId="942" priority="23">
      <formula>$B$24="Lactate Tolerance"</formula>
    </cfRule>
    <cfRule type="expression" dxfId="941" priority="22">
      <formula>$B$24="VO2 Max"</formula>
    </cfRule>
    <cfRule type="expression" dxfId="940" priority="21">
      <formula>$B$24="Threshold"</formula>
    </cfRule>
    <cfRule type="expression" dxfId="939" priority="20">
      <formula>$B$24="Turnover and Pace Work"</formula>
    </cfRule>
    <cfRule type="expression" dxfId="938" priority="19">
      <formula>$B$24="Aerobic Running"</formula>
    </cfRule>
    <cfRule type="expression" dxfId="937" priority="18">
      <formula>$B$24="Stretching and Mobility"</formula>
    </cfRule>
    <cfRule type="expression" dxfId="936" priority="17">
      <formula>$B$24="Recovery"</formula>
    </cfRule>
  </conditionalFormatting>
  <conditionalFormatting sqref="A25:F25">
    <cfRule type="expression" dxfId="935" priority="16">
      <formula>$B$25="Speed Development"</formula>
    </cfRule>
    <cfRule type="expression" dxfId="934" priority="15">
      <formula>$B$25="Lactate Tolerance"</formula>
    </cfRule>
    <cfRule type="expression" dxfId="933" priority="14">
      <formula>$B$25="VO2 Max"</formula>
    </cfRule>
    <cfRule type="expression" dxfId="932" priority="13">
      <formula>$B$25="Threshold"</formula>
    </cfRule>
    <cfRule type="expression" dxfId="931" priority="12">
      <formula>$B$25="Turnover and Pace Work"</formula>
    </cfRule>
    <cfRule type="expression" dxfId="930" priority="11">
      <formula>$B$25="Aerobic Running"</formula>
    </cfRule>
    <cfRule type="expression" dxfId="929" priority="10">
      <formula>$B$25="Stretching and Mobility"</formula>
    </cfRule>
    <cfRule type="expression" dxfId="928" priority="9">
      <formula>$B$25="Recovery"</formula>
    </cfRule>
  </conditionalFormatting>
  <conditionalFormatting sqref="A26:F26">
    <cfRule type="expression" dxfId="927" priority="8">
      <formula>$B$26="Speed Development"</formula>
    </cfRule>
    <cfRule type="expression" dxfId="926" priority="7">
      <formula>$B$26="Lactate Tolerance"</formula>
    </cfRule>
    <cfRule type="expression" dxfId="925" priority="6">
      <formula>$B$26="VO2 Max"</formula>
    </cfRule>
    <cfRule type="expression" dxfId="924" priority="5">
      <formula>$B$26="Threshold"</formula>
    </cfRule>
    <cfRule type="expression" dxfId="923" priority="4">
      <formula>$B$26="Turnover and Pace Work"</formula>
    </cfRule>
    <cfRule type="expression" dxfId="922" priority="3">
      <formula>$B$26="Aerobic Running"</formula>
    </cfRule>
    <cfRule type="expression" dxfId="921" priority="2">
      <formula>$B$26="Stretching and Mobility"</formula>
    </cfRule>
    <cfRule type="expression" dxfId="920" priority="1">
      <formula>$B$26="Recovery"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8CF746B-0D99-A344-A081-6E66EAE2D2BA}">
          <x14:formula1>
            <xm:f>Data!$B$2:$B$50</xm:f>
          </x14:formula1>
          <xm:sqref>A4:A32</xm:sqref>
        </x14:dataValidation>
        <x14:dataValidation type="list" allowBlank="1" showInputMessage="1" showErrorMessage="1" xr:uid="{7818999A-FFED-2F40-9ECE-925810DAB22D}">
          <x14:formula1>
            <xm:f>Data!$C$2:$C$50</xm:f>
          </x14:formula1>
          <xm:sqref>C4:C27</xm:sqref>
        </x14:dataValidation>
        <x14:dataValidation type="list" allowBlank="1" showInputMessage="1" showErrorMessage="1" xr:uid="{991D3151-5AC6-9F4A-A0A4-CA6C83F86132}">
          <x14:formula1>
            <xm:f>Data!$D$2:$D$50</xm:f>
          </x14:formula1>
          <xm:sqref>D4:D27</xm:sqref>
        </x14:dataValidation>
        <x14:dataValidation type="list" allowBlank="1" showInputMessage="1" showErrorMessage="1" xr:uid="{8CBF6BFE-2D7D-CE4A-B0C0-459DF8AAB3A4}">
          <x14:formula1>
            <xm:f>Data!$F$2:$F$50</xm:f>
          </x14:formula1>
          <xm:sqref>C1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BA47B-9646-8344-AA0E-23D6C06D2903}">
  <dimension ref="A1:T26"/>
  <sheetViews>
    <sheetView zoomScale="140" zoomScaleNormal="140" workbookViewId="0">
      <selection activeCell="I13" sqref="I13"/>
    </sheetView>
  </sheetViews>
  <sheetFormatPr baseColWidth="10" defaultRowHeight="16"/>
  <cols>
    <col min="1" max="1" width="23.33203125" customWidth="1"/>
    <col min="2" max="2" width="25.5" customWidth="1"/>
    <col min="3" max="4" width="16" customWidth="1"/>
    <col min="5" max="5" width="13.1640625" customWidth="1"/>
    <col min="6" max="6" width="70.5" customWidth="1"/>
    <col min="7" max="10" width="13.1640625" customWidth="1"/>
    <col min="11" max="11" width="7.1640625" customWidth="1"/>
    <col min="12" max="12" width="43.5" customWidth="1"/>
  </cols>
  <sheetData>
    <row r="1" spans="1:20" ht="25" customHeight="1">
      <c r="A1" s="20" t="s">
        <v>82</v>
      </c>
      <c r="B1" s="21">
        <v>45685</v>
      </c>
      <c r="C1" s="20" t="s">
        <v>113</v>
      </c>
      <c r="D1" s="20" t="s">
        <v>62</v>
      </c>
      <c r="E1" s="91" t="s">
        <v>61</v>
      </c>
      <c r="F1" s="91"/>
      <c r="G1" s="86" t="s">
        <v>54</v>
      </c>
      <c r="H1" s="87"/>
      <c r="I1" s="87"/>
      <c r="J1" s="87"/>
      <c r="L1" s="25" t="s">
        <v>39</v>
      </c>
      <c r="M1" s="84" t="s">
        <v>11</v>
      </c>
      <c r="N1" s="84"/>
      <c r="O1" s="84"/>
      <c r="P1" s="84"/>
      <c r="Q1" s="84" t="s">
        <v>12</v>
      </c>
      <c r="R1" s="84"/>
      <c r="S1" s="84"/>
      <c r="T1" s="84"/>
    </row>
    <row r="2" spans="1:20" ht="25" customHeight="1">
      <c r="A2" s="88" t="s">
        <v>16</v>
      </c>
      <c r="B2" s="88" t="s">
        <v>40</v>
      </c>
      <c r="C2" s="88" t="s">
        <v>55</v>
      </c>
      <c r="D2" s="88" t="s">
        <v>63</v>
      </c>
      <c r="E2" s="89" t="s">
        <v>13</v>
      </c>
      <c r="F2" s="89"/>
      <c r="G2" s="84" t="s">
        <v>47</v>
      </c>
      <c r="H2" s="84"/>
      <c r="I2" s="84" t="s">
        <v>46</v>
      </c>
      <c r="J2" s="84"/>
      <c r="K2" s="90"/>
      <c r="L2" s="26"/>
      <c r="M2" s="83" t="s">
        <v>78</v>
      </c>
      <c r="N2" s="83"/>
      <c r="O2" s="83"/>
      <c r="P2" s="83"/>
      <c r="Q2" s="80" t="s">
        <v>79</v>
      </c>
      <c r="R2" s="80"/>
      <c r="S2" s="80"/>
      <c r="T2" s="80"/>
    </row>
    <row r="3" spans="1:20" ht="25" customHeight="1">
      <c r="A3" s="88"/>
      <c r="B3" s="88"/>
      <c r="C3" s="88"/>
      <c r="D3" s="88"/>
      <c r="E3" s="89"/>
      <c r="F3" s="89"/>
      <c r="G3" s="22" t="s">
        <v>44</v>
      </c>
      <c r="H3" s="22" t="s">
        <v>45</v>
      </c>
      <c r="I3" s="22" t="s">
        <v>44</v>
      </c>
      <c r="J3" s="22" t="s">
        <v>45</v>
      </c>
      <c r="K3" s="90"/>
      <c r="L3" s="26"/>
      <c r="M3" s="23"/>
      <c r="N3" s="23"/>
      <c r="O3" s="23"/>
      <c r="P3" s="23"/>
      <c r="Q3" s="23"/>
      <c r="R3" s="6"/>
      <c r="S3" s="23"/>
      <c r="T3" s="23"/>
    </row>
    <row r="4" spans="1:20" ht="50" customHeight="1">
      <c r="A4" s="6" t="s">
        <v>10</v>
      </c>
      <c r="B4" s="6" t="str">
        <f>_xlfn.XLOOKUP(A4,TrainingTable[Training Component],TrainingTable[Category of Training Stimulus],"")</f>
        <v>Aerobic Running</v>
      </c>
      <c r="C4" s="6" t="s">
        <v>56</v>
      </c>
      <c r="D4" s="6" t="s">
        <v>68</v>
      </c>
      <c r="E4" s="82" t="s">
        <v>53</v>
      </c>
      <c r="F4" s="82"/>
      <c r="G4" s="23">
        <v>4</v>
      </c>
      <c r="H4" s="23">
        <v>5</v>
      </c>
      <c r="I4" s="23">
        <v>0.5</v>
      </c>
      <c r="J4" s="23">
        <v>0.5</v>
      </c>
      <c r="K4" s="2"/>
      <c r="L4" s="27" t="s">
        <v>77</v>
      </c>
      <c r="M4" s="28">
        <f>SUMIF($B$4:$B$26,"Aerobic Running",G4:G26)</f>
        <v>9</v>
      </c>
      <c r="N4" s="28">
        <f>SUMIF($B$4:$B$26,"Aerobic Running",H4:H26)</f>
        <v>20</v>
      </c>
      <c r="O4" s="39">
        <f t="shared" ref="O4:O9" si="0">M4/$M$10</f>
        <v>0.4</v>
      </c>
      <c r="P4" s="39">
        <f t="shared" ref="P4:P10" si="1">N4/$N$10</f>
        <v>0.35398230088495575</v>
      </c>
      <c r="Q4" s="28">
        <f>SUMIF($B$4:$B$26,"Aerobic Running",I4:I26)</f>
        <v>1</v>
      </c>
      <c r="R4" s="28">
        <f>SUMIF($B$4:$B$26,"Aerobic Running",J4:J26)</f>
        <v>2.5</v>
      </c>
      <c r="S4" s="39">
        <f>Q4/$Q$10</f>
        <v>0.30303030303030298</v>
      </c>
      <c r="T4" s="39">
        <f>R4/$R$10</f>
        <v>0.2808988764044944</v>
      </c>
    </row>
    <row r="5" spans="1:20" ht="50" customHeight="1">
      <c r="A5" s="6" t="s">
        <v>19</v>
      </c>
      <c r="B5" s="6" t="str">
        <f>_xlfn.XLOOKUP(A5,TrainingTable[Training Component],TrainingTable[Category of Training Stimulus],"")</f>
        <v>Stretching and Mobility</v>
      </c>
      <c r="C5" s="6" t="s">
        <v>56</v>
      </c>
      <c r="D5" s="6" t="s">
        <v>68</v>
      </c>
      <c r="E5" s="82" t="s">
        <v>71</v>
      </c>
      <c r="F5" s="82"/>
      <c r="G5" s="23">
        <v>5</v>
      </c>
      <c r="H5" s="23">
        <v>8</v>
      </c>
      <c r="I5" s="23">
        <v>0</v>
      </c>
      <c r="J5" s="23">
        <v>0</v>
      </c>
      <c r="K5" s="2"/>
      <c r="L5" s="29" t="s">
        <v>34</v>
      </c>
      <c r="M5" s="30">
        <f>SUMIF($B$4:$B$26,"Turnover and Pace Work",G4:G26)</f>
        <v>1</v>
      </c>
      <c r="N5" s="30">
        <f>SUMIF($B$4:$B$26,"Turnover and Pace Work",H4:H26)</f>
        <v>1</v>
      </c>
      <c r="O5" s="40">
        <f t="shared" si="0"/>
        <v>4.4444444444444446E-2</v>
      </c>
      <c r="P5" s="40">
        <f t="shared" si="1"/>
        <v>1.7699115044247787E-2</v>
      </c>
      <c r="Q5" s="30">
        <f>SUMIF($B$4:$B$26,"Turnover and Pace Work",I4:I26)</f>
        <v>0.2</v>
      </c>
      <c r="R5" s="30">
        <f>SUMIF($B$4:$B$26,"Turnover and Pace Work",J4:J26)</f>
        <v>0.2</v>
      </c>
      <c r="S5" s="40">
        <f t="shared" ref="S5:S10" si="2">Q5/$Q$10</f>
        <v>6.0606060606060608E-2</v>
      </c>
      <c r="T5" s="40">
        <f t="shared" ref="T5:T10" si="3">R5/$R$10</f>
        <v>2.2471910112359557E-2</v>
      </c>
    </row>
    <row r="6" spans="1:20" ht="50" customHeight="1">
      <c r="A6" s="6" t="s">
        <v>43</v>
      </c>
      <c r="B6" s="6" t="str">
        <f>_xlfn.XLOOKUP(A6,TrainingTable[Training Component],TrainingTable[Category of Training Stimulus],"")</f>
        <v>Turnover and Pace Work</v>
      </c>
      <c r="C6" s="6" t="s">
        <v>56</v>
      </c>
      <c r="D6" s="6" t="s">
        <v>69</v>
      </c>
      <c r="E6" s="82" t="s">
        <v>72</v>
      </c>
      <c r="F6" s="82"/>
      <c r="G6" s="23">
        <v>1</v>
      </c>
      <c r="H6" s="23">
        <v>1</v>
      </c>
      <c r="I6" s="23">
        <v>0.2</v>
      </c>
      <c r="J6" s="23">
        <v>0.2</v>
      </c>
      <c r="K6" s="2"/>
      <c r="L6" s="31" t="s">
        <v>22</v>
      </c>
      <c r="M6" s="32">
        <f>SUMIF($B$4:$B$26,"Threshold",G4:G26)</f>
        <v>10</v>
      </c>
      <c r="N6" s="32">
        <f>SUMIF($B$4:$B$26,"Threshold",H4:H26)</f>
        <v>30</v>
      </c>
      <c r="O6" s="41">
        <f t="shared" si="0"/>
        <v>0.44444444444444442</v>
      </c>
      <c r="P6" s="41">
        <f t="shared" si="1"/>
        <v>0.53097345132743368</v>
      </c>
      <c r="Q6" s="32">
        <f>SUMIF($B$4:$B$26,"Threshold",I4:I26)</f>
        <v>1.75</v>
      </c>
      <c r="R6" s="32">
        <f>SUMIF($B$4:$B$26,"Threshold",J4:J26)</f>
        <v>5.5</v>
      </c>
      <c r="S6" s="41">
        <f t="shared" si="2"/>
        <v>0.53030303030303028</v>
      </c>
      <c r="T6" s="41">
        <f t="shared" si="3"/>
        <v>0.61797752808988771</v>
      </c>
    </row>
    <row r="7" spans="1:20" ht="50" customHeight="1">
      <c r="A7" s="6" t="s">
        <v>49</v>
      </c>
      <c r="B7" s="6" t="str">
        <f>_xlfn.XLOOKUP(A7,TrainingTable[Training Component],TrainingTable[Category of Training Stimulus],"")</f>
        <v>Recovery</v>
      </c>
      <c r="C7" s="6" t="s">
        <v>58</v>
      </c>
      <c r="D7" s="6" t="s">
        <v>58</v>
      </c>
      <c r="E7" s="82" t="s">
        <v>74</v>
      </c>
      <c r="F7" s="82"/>
      <c r="G7" s="23">
        <v>3</v>
      </c>
      <c r="H7" s="23">
        <v>3</v>
      </c>
      <c r="I7" s="23">
        <v>0</v>
      </c>
      <c r="J7" s="23">
        <v>0</v>
      </c>
      <c r="K7" s="2"/>
      <c r="L7" s="35" t="s">
        <v>1</v>
      </c>
      <c r="M7" s="36">
        <f>SUMIF($B$4:$B$26,"VO2 Max",G4:G26)</f>
        <v>2</v>
      </c>
      <c r="N7" s="36">
        <f>SUMIF($B$4:$B$26,"VO2 Max",H4:H26)</f>
        <v>5</v>
      </c>
      <c r="O7" s="42">
        <f t="shared" si="0"/>
        <v>8.8888888888888892E-2</v>
      </c>
      <c r="P7" s="42">
        <f t="shared" si="1"/>
        <v>8.8495575221238937E-2</v>
      </c>
      <c r="Q7" s="36">
        <f>SUMIF($B$4:$B$26,"VO2 Max",I4:I26)</f>
        <v>0.25</v>
      </c>
      <c r="R7" s="36">
        <f>SUMIF($B$4:$B$26,"VO2 Max",J4:J26)</f>
        <v>0.6</v>
      </c>
      <c r="S7" s="42">
        <f t="shared" si="2"/>
        <v>7.5757575757575746E-2</v>
      </c>
      <c r="T7" s="42">
        <f t="shared" si="3"/>
        <v>6.7415730337078664E-2</v>
      </c>
    </row>
    <row r="8" spans="1:20" ht="50" customHeight="1">
      <c r="A8" s="6" t="s">
        <v>31</v>
      </c>
      <c r="B8" s="6" t="str">
        <f>_xlfn.XLOOKUP(A8,TrainingTable[Training Component],TrainingTable[Category of Training Stimulus],"")</f>
        <v>Speed Development</v>
      </c>
      <c r="C8" s="6" t="s">
        <v>57</v>
      </c>
      <c r="D8" s="6" t="s">
        <v>65</v>
      </c>
      <c r="E8" s="82" t="s">
        <v>73</v>
      </c>
      <c r="F8" s="82"/>
      <c r="G8" s="23">
        <v>0.5</v>
      </c>
      <c r="H8" s="23">
        <v>0.5</v>
      </c>
      <c r="I8" s="23">
        <v>0.1</v>
      </c>
      <c r="J8" s="23">
        <v>0.1</v>
      </c>
      <c r="K8" s="2"/>
      <c r="L8" s="33" t="s">
        <v>2</v>
      </c>
      <c r="M8" s="34">
        <f>SUMIF($B$4:$B$26,"Lactate Tolerance",G4:G26)</f>
        <v>0</v>
      </c>
      <c r="N8" s="34">
        <f>SUMIF($B$4:$B$26,"Lactate Tolerance",H4:H26)</f>
        <v>0</v>
      </c>
      <c r="O8" s="43">
        <f t="shared" si="0"/>
        <v>0</v>
      </c>
      <c r="P8" s="43">
        <f t="shared" si="1"/>
        <v>0</v>
      </c>
      <c r="Q8" s="34">
        <f>SUMIF($B$4:$B$26,"Lactate Tolerance",I4:I26)</f>
        <v>0</v>
      </c>
      <c r="R8" s="34">
        <f>SUMIF($B$4:$B$26,"Lactate Tolerance",J4:J26)</f>
        <v>0</v>
      </c>
      <c r="S8" s="43">
        <f t="shared" si="2"/>
        <v>0</v>
      </c>
      <c r="T8" s="43">
        <f t="shared" si="3"/>
        <v>0</v>
      </c>
    </row>
    <row r="9" spans="1:20" ht="50" customHeight="1">
      <c r="A9" s="6" t="s">
        <v>49</v>
      </c>
      <c r="B9" s="6" t="str">
        <f>_xlfn.XLOOKUP(A9,TrainingTable[Training Component],TrainingTable[Category of Training Stimulus],"")</f>
        <v>Recovery</v>
      </c>
      <c r="C9" s="6" t="s">
        <v>58</v>
      </c>
      <c r="D9" s="6" t="s">
        <v>58</v>
      </c>
      <c r="E9" s="82" t="s">
        <v>75</v>
      </c>
      <c r="F9" s="82"/>
      <c r="G9" s="23">
        <v>3</v>
      </c>
      <c r="H9" s="23">
        <v>3</v>
      </c>
      <c r="I9" s="23">
        <v>0</v>
      </c>
      <c r="J9" s="23">
        <v>0</v>
      </c>
      <c r="K9" s="2"/>
      <c r="L9" s="37" t="s">
        <v>3</v>
      </c>
      <c r="M9" s="38">
        <f>SUMIF($B$4:$B$26,"Speed Development",G4:G26)</f>
        <v>0.5</v>
      </c>
      <c r="N9" s="38">
        <f>SUMIF($B$4:$B$26,"Speed Development",H4:H26)</f>
        <v>0.5</v>
      </c>
      <c r="O9" s="44">
        <f t="shared" si="0"/>
        <v>2.2222222222222223E-2</v>
      </c>
      <c r="P9" s="44">
        <f t="shared" si="1"/>
        <v>8.8495575221238937E-3</v>
      </c>
      <c r="Q9" s="38">
        <f>SUMIF($B$4:$B$26,"Speed Development",I4:I26)</f>
        <v>0.1</v>
      </c>
      <c r="R9" s="38">
        <f>SUMIF($B$4:$B$26,"Speed Development",J4:J26)</f>
        <v>0.1</v>
      </c>
      <c r="S9" s="44">
        <f t="shared" si="2"/>
        <v>3.0303030303030304E-2</v>
      </c>
      <c r="T9" s="44">
        <f t="shared" si="3"/>
        <v>1.1235955056179778E-2</v>
      </c>
    </row>
    <row r="10" spans="1:20" ht="50" customHeight="1">
      <c r="A10" s="6" t="s">
        <v>23</v>
      </c>
      <c r="B10" s="6" t="str">
        <f>_xlfn.XLOOKUP(A10,TrainingTable[Training Component],TrainingTable[Category of Training Stimulus],"")</f>
        <v>Threshold</v>
      </c>
      <c r="C10" s="6" t="s">
        <v>59</v>
      </c>
      <c r="D10" s="6" t="s">
        <v>65</v>
      </c>
      <c r="E10" s="82" t="s">
        <v>190</v>
      </c>
      <c r="F10" s="82"/>
      <c r="G10" s="23">
        <v>10</v>
      </c>
      <c r="H10" s="23">
        <v>30</v>
      </c>
      <c r="I10" s="23">
        <v>1.75</v>
      </c>
      <c r="J10" s="23">
        <v>5.5</v>
      </c>
      <c r="K10" s="2"/>
      <c r="L10" s="46" t="s">
        <v>80</v>
      </c>
      <c r="M10" s="23">
        <f>SUM(M4:M9)</f>
        <v>22.5</v>
      </c>
      <c r="N10" s="23">
        <f>SUM(N4:N9)</f>
        <v>56.5</v>
      </c>
      <c r="O10" s="47">
        <f>M10/M10</f>
        <v>1</v>
      </c>
      <c r="P10" s="45">
        <f t="shared" si="1"/>
        <v>1</v>
      </c>
      <c r="Q10" s="23">
        <f>SUM(Q4:Q9)</f>
        <v>3.3000000000000003</v>
      </c>
      <c r="R10" s="23">
        <f>SUM(R4:R9)</f>
        <v>8.8999999999999986</v>
      </c>
      <c r="S10" s="47">
        <f t="shared" si="2"/>
        <v>1</v>
      </c>
      <c r="T10" s="47">
        <f t="shared" si="3"/>
        <v>1</v>
      </c>
    </row>
    <row r="11" spans="1:20" ht="50" customHeight="1">
      <c r="A11" s="6" t="s">
        <v>52</v>
      </c>
      <c r="B11" s="6" t="str">
        <f>_xlfn.XLOOKUP(A11,TrainingTable[Training Component],TrainingTable[Category of Training Stimulus],"")</f>
        <v>Recovery</v>
      </c>
      <c r="C11" s="6" t="s">
        <v>59</v>
      </c>
      <c r="D11" s="6" t="s">
        <v>65</v>
      </c>
      <c r="E11" s="82" t="s">
        <v>76</v>
      </c>
      <c r="F11" s="82"/>
      <c r="G11" s="23">
        <v>5</v>
      </c>
      <c r="H11" s="23">
        <v>5</v>
      </c>
      <c r="I11" s="23">
        <v>0.4</v>
      </c>
      <c r="J11" s="23">
        <v>0.75</v>
      </c>
      <c r="K11" s="2"/>
      <c r="L11" s="24"/>
      <c r="M11" s="16"/>
      <c r="N11" s="16"/>
      <c r="O11" s="16"/>
      <c r="P11" s="16"/>
      <c r="Q11" s="16"/>
      <c r="R11" s="2"/>
      <c r="S11" s="16"/>
      <c r="T11" s="16"/>
    </row>
    <row r="12" spans="1:20" ht="50" customHeight="1">
      <c r="A12" s="6" t="s">
        <v>27</v>
      </c>
      <c r="B12" s="6" t="str">
        <f>_xlfn.XLOOKUP(A12,TrainingTable[Training Component],TrainingTable[Category of Training Stimulus],"")</f>
        <v>VO2 Max</v>
      </c>
      <c r="C12" s="6" t="s">
        <v>59</v>
      </c>
      <c r="D12" s="6" t="s">
        <v>65</v>
      </c>
      <c r="E12" s="82" t="s">
        <v>191</v>
      </c>
      <c r="F12" s="82"/>
      <c r="G12" s="23">
        <v>2</v>
      </c>
      <c r="H12" s="23">
        <v>5</v>
      </c>
      <c r="I12" s="23">
        <v>0.25</v>
      </c>
      <c r="J12" s="23">
        <v>0.6</v>
      </c>
      <c r="K12" s="2"/>
      <c r="L12" s="24"/>
      <c r="M12" s="16"/>
      <c r="N12" s="16"/>
      <c r="O12" s="16"/>
      <c r="P12" s="16"/>
      <c r="Q12" s="16"/>
      <c r="R12" s="2"/>
      <c r="S12" s="16"/>
      <c r="T12" s="16"/>
    </row>
    <row r="13" spans="1:20" ht="50" customHeight="1">
      <c r="A13" s="6" t="s">
        <v>21</v>
      </c>
      <c r="B13" s="6" t="str">
        <f>_xlfn.XLOOKUP(A13,TrainingTable[Training Component],TrainingTable[Category of Training Stimulus],"")</f>
        <v>Stretching and Mobility</v>
      </c>
      <c r="C13" s="6" t="s">
        <v>56</v>
      </c>
      <c r="D13" s="6" t="s">
        <v>58</v>
      </c>
      <c r="E13" s="82" t="s">
        <v>81</v>
      </c>
      <c r="F13" s="82"/>
      <c r="G13" s="23">
        <v>5</v>
      </c>
      <c r="H13" s="23">
        <v>5</v>
      </c>
      <c r="I13" s="23">
        <v>0</v>
      </c>
      <c r="J13" s="23">
        <v>0</v>
      </c>
      <c r="K13" s="2"/>
      <c r="L13" s="24"/>
      <c r="M13" s="16"/>
      <c r="N13" s="16"/>
      <c r="O13" s="16"/>
      <c r="P13" s="16"/>
      <c r="Q13" s="16"/>
      <c r="R13" s="2"/>
      <c r="S13" s="16"/>
      <c r="T13" s="16"/>
    </row>
    <row r="14" spans="1:20" ht="50" customHeight="1">
      <c r="A14" s="6" t="s">
        <v>14</v>
      </c>
      <c r="B14" s="6" t="str">
        <f>_xlfn.XLOOKUP(A14,TrainingTable[Training Component],TrainingTable[Category of Training Stimulus],"")</f>
        <v>Aerobic Running</v>
      </c>
      <c r="C14" s="6" t="s">
        <v>56</v>
      </c>
      <c r="D14" s="6" t="s">
        <v>68</v>
      </c>
      <c r="E14" s="82" t="s">
        <v>70</v>
      </c>
      <c r="F14" s="82"/>
      <c r="G14" s="23">
        <v>5</v>
      </c>
      <c r="H14" s="23">
        <v>15</v>
      </c>
      <c r="I14" s="23">
        <v>0.5</v>
      </c>
      <c r="J14" s="23">
        <v>2</v>
      </c>
      <c r="K14" s="2"/>
      <c r="L14" s="24"/>
      <c r="M14" s="16"/>
      <c r="N14" s="16"/>
      <c r="O14" s="16"/>
      <c r="P14" s="16"/>
      <c r="Q14" s="16"/>
      <c r="R14" s="2"/>
      <c r="S14" s="16"/>
      <c r="T14" s="16"/>
    </row>
    <row r="15" spans="1:20" ht="50" customHeight="1">
      <c r="A15" s="6"/>
      <c r="B15" s="6" t="str">
        <f>_xlfn.XLOOKUP(A15,TrainingTable[Training Component],TrainingTable[Category of Training Stimulus],"")</f>
        <v/>
      </c>
      <c r="C15" s="6" t="s">
        <v>58</v>
      </c>
      <c r="D15" s="6" t="s">
        <v>58</v>
      </c>
      <c r="E15" s="82"/>
      <c r="F15" s="82"/>
      <c r="G15" s="23"/>
      <c r="H15" s="23"/>
      <c r="I15" s="23"/>
      <c r="J15" s="23"/>
      <c r="K15" s="2"/>
      <c r="L15" s="24"/>
      <c r="M15" s="16"/>
      <c r="N15" s="16"/>
      <c r="O15" s="16"/>
      <c r="P15" s="16"/>
      <c r="Q15" s="16"/>
      <c r="R15" s="2"/>
      <c r="S15" s="16"/>
      <c r="T15" s="16"/>
    </row>
    <row r="16" spans="1:20" ht="50" customHeight="1">
      <c r="A16" s="6"/>
      <c r="B16" s="6" t="str">
        <f>_xlfn.XLOOKUP(A16,TrainingTable[Training Component],TrainingTable[Category of Training Stimulus],"")</f>
        <v/>
      </c>
      <c r="C16" s="6" t="s">
        <v>58</v>
      </c>
      <c r="D16" s="6" t="s">
        <v>58</v>
      </c>
      <c r="E16" s="82"/>
      <c r="F16" s="82"/>
      <c r="G16" s="23"/>
      <c r="H16" s="23"/>
      <c r="I16" s="23"/>
      <c r="J16" s="23"/>
      <c r="K16" s="2"/>
      <c r="L16" s="24"/>
      <c r="M16" s="16"/>
      <c r="N16" s="16"/>
      <c r="O16" s="16"/>
      <c r="P16" s="16"/>
      <c r="Q16" s="16"/>
      <c r="R16" s="2"/>
      <c r="S16" s="16"/>
      <c r="T16" s="16"/>
    </row>
    <row r="17" spans="1:20" ht="50" customHeight="1">
      <c r="A17" s="6"/>
      <c r="B17" s="6" t="str">
        <f>_xlfn.XLOOKUP(A17,TrainingTable[Training Component],TrainingTable[Category of Training Stimulus],"")</f>
        <v/>
      </c>
      <c r="C17" s="6" t="s">
        <v>58</v>
      </c>
      <c r="D17" s="6" t="s">
        <v>58</v>
      </c>
      <c r="E17" s="82"/>
      <c r="F17" s="82"/>
      <c r="G17" s="23"/>
      <c r="H17" s="23"/>
      <c r="I17" s="23"/>
      <c r="J17" s="23"/>
      <c r="K17" s="2"/>
      <c r="L17" s="24"/>
      <c r="M17" s="16"/>
      <c r="N17" s="16"/>
      <c r="O17" s="16"/>
      <c r="P17" s="16"/>
      <c r="Q17" s="16"/>
      <c r="R17" s="2"/>
      <c r="S17" s="16"/>
      <c r="T17" s="16"/>
    </row>
    <row r="18" spans="1:20" ht="50" customHeight="1">
      <c r="A18" s="6"/>
      <c r="B18" s="6" t="str">
        <f>_xlfn.XLOOKUP(A18,TrainingTable[Training Component],TrainingTable[Category of Training Stimulus],"")</f>
        <v/>
      </c>
      <c r="C18" s="6" t="s">
        <v>58</v>
      </c>
      <c r="D18" s="6" t="s">
        <v>58</v>
      </c>
      <c r="E18" s="82"/>
      <c r="F18" s="82"/>
      <c r="G18" s="23"/>
      <c r="H18" s="23"/>
      <c r="I18" s="23"/>
      <c r="J18" s="23"/>
      <c r="K18" s="2"/>
      <c r="L18" s="24"/>
      <c r="M18" s="16"/>
      <c r="N18" s="16"/>
      <c r="O18" s="16"/>
      <c r="P18" s="16"/>
      <c r="Q18" s="16"/>
      <c r="R18" s="2"/>
      <c r="S18" s="16"/>
      <c r="T18" s="16"/>
    </row>
    <row r="19" spans="1:20" ht="50" customHeight="1">
      <c r="A19" s="6"/>
      <c r="B19" s="6" t="str">
        <f>_xlfn.XLOOKUP(A19,TrainingTable[Training Component],TrainingTable[Category of Training Stimulus],"")</f>
        <v/>
      </c>
      <c r="C19" s="6" t="s">
        <v>58</v>
      </c>
      <c r="D19" s="6" t="s">
        <v>58</v>
      </c>
      <c r="E19" s="82"/>
      <c r="F19" s="82"/>
      <c r="G19" s="23"/>
      <c r="H19" s="23"/>
      <c r="I19" s="23"/>
      <c r="J19" s="23"/>
      <c r="K19" s="2"/>
      <c r="L19" s="24"/>
      <c r="M19" s="16"/>
      <c r="N19" s="16"/>
      <c r="O19" s="16"/>
      <c r="P19" s="16"/>
      <c r="Q19" s="16"/>
      <c r="R19" s="2"/>
      <c r="S19" s="16"/>
      <c r="T19" s="16"/>
    </row>
    <row r="20" spans="1:20" ht="50" customHeight="1">
      <c r="A20" s="6"/>
      <c r="B20" s="6" t="str">
        <f>_xlfn.XLOOKUP(A20,TrainingTable[Training Component],TrainingTable[Category of Training Stimulus],"")</f>
        <v/>
      </c>
      <c r="C20" s="6" t="s">
        <v>58</v>
      </c>
      <c r="D20" s="6" t="s">
        <v>58</v>
      </c>
      <c r="E20" s="82"/>
      <c r="F20" s="82"/>
      <c r="G20" s="23"/>
      <c r="H20" s="23"/>
      <c r="I20" s="23"/>
      <c r="J20" s="23"/>
      <c r="K20" s="2"/>
      <c r="L20" s="24"/>
      <c r="M20" s="16"/>
      <c r="N20" s="16"/>
      <c r="O20" s="16"/>
      <c r="P20" s="16"/>
      <c r="Q20" s="16"/>
      <c r="R20" s="2"/>
      <c r="S20" s="16"/>
      <c r="T20" s="16"/>
    </row>
    <row r="21" spans="1:20" ht="50" customHeight="1">
      <c r="A21" s="6"/>
      <c r="B21" s="6" t="str">
        <f>_xlfn.XLOOKUP(A21,TrainingTable[Training Component],TrainingTable[Category of Training Stimulus],"")</f>
        <v/>
      </c>
      <c r="C21" s="6" t="s">
        <v>58</v>
      </c>
      <c r="D21" s="6" t="s">
        <v>58</v>
      </c>
      <c r="E21" s="82"/>
      <c r="F21" s="82"/>
      <c r="G21" s="23"/>
      <c r="H21" s="23"/>
      <c r="I21" s="23"/>
      <c r="J21" s="23"/>
      <c r="K21" s="2"/>
      <c r="L21" s="24"/>
      <c r="M21" s="16"/>
      <c r="N21" s="16"/>
      <c r="O21" s="16"/>
      <c r="P21" s="16"/>
      <c r="Q21" s="16"/>
      <c r="R21" s="2"/>
      <c r="S21" s="16"/>
      <c r="T21" s="16"/>
    </row>
    <row r="22" spans="1:20" ht="50" customHeight="1">
      <c r="A22" s="6"/>
      <c r="B22" s="6" t="str">
        <f>_xlfn.XLOOKUP(A22,TrainingTable[Training Component],TrainingTable[Category of Training Stimulus],"")</f>
        <v/>
      </c>
      <c r="C22" s="6" t="s">
        <v>58</v>
      </c>
      <c r="D22" s="6" t="s">
        <v>58</v>
      </c>
      <c r="E22" s="82"/>
      <c r="F22" s="82"/>
      <c r="G22" s="23"/>
      <c r="H22" s="23"/>
      <c r="I22" s="23"/>
      <c r="J22" s="23"/>
      <c r="K22" s="2"/>
      <c r="L22" s="24"/>
      <c r="M22" s="16"/>
      <c r="N22" s="16"/>
      <c r="O22" s="16"/>
      <c r="P22" s="16"/>
      <c r="Q22" s="16"/>
      <c r="R22" s="2"/>
      <c r="S22" s="16"/>
      <c r="T22" s="16"/>
    </row>
    <row r="23" spans="1:20" ht="50" customHeight="1">
      <c r="A23" s="6"/>
      <c r="B23" s="6" t="str">
        <f>_xlfn.XLOOKUP(A23,TrainingTable[Training Component],TrainingTable[Category of Training Stimulus],"")</f>
        <v/>
      </c>
      <c r="C23" s="6" t="s">
        <v>58</v>
      </c>
      <c r="D23" s="6" t="s">
        <v>58</v>
      </c>
      <c r="E23" s="82"/>
      <c r="F23" s="82"/>
      <c r="G23" s="23"/>
      <c r="H23" s="23"/>
      <c r="I23" s="23"/>
      <c r="J23" s="23"/>
      <c r="K23" s="2"/>
      <c r="L23" s="24"/>
      <c r="M23" s="16"/>
      <c r="N23" s="16"/>
      <c r="O23" s="16"/>
      <c r="P23" s="16"/>
      <c r="Q23" s="16"/>
      <c r="R23" s="2"/>
      <c r="S23" s="16"/>
      <c r="T23" s="16"/>
    </row>
    <row r="24" spans="1:20" ht="50" customHeight="1">
      <c r="A24" s="6"/>
      <c r="B24" s="6" t="str">
        <f>_xlfn.XLOOKUP(A24,TrainingTable[Training Component],TrainingTable[Category of Training Stimulus],"")</f>
        <v/>
      </c>
      <c r="C24" s="6" t="s">
        <v>58</v>
      </c>
      <c r="D24" s="6" t="s">
        <v>58</v>
      </c>
      <c r="E24" s="82"/>
      <c r="F24" s="82"/>
      <c r="G24" s="23"/>
      <c r="H24" s="23"/>
      <c r="I24" s="23"/>
      <c r="J24" s="23"/>
      <c r="K24" s="2"/>
      <c r="L24" s="24"/>
      <c r="M24" s="16"/>
      <c r="N24" s="16"/>
      <c r="O24" s="16"/>
      <c r="P24" s="16"/>
      <c r="Q24" s="16"/>
      <c r="R24" s="2"/>
      <c r="S24" s="16"/>
      <c r="T24" s="16"/>
    </row>
    <row r="25" spans="1:20" ht="50" customHeight="1">
      <c r="A25" s="6"/>
      <c r="B25" s="6" t="str">
        <f>_xlfn.XLOOKUP(A25,TrainingTable[Training Component],TrainingTable[Category of Training Stimulus],"")</f>
        <v/>
      </c>
      <c r="C25" s="6" t="s">
        <v>58</v>
      </c>
      <c r="D25" s="6" t="s">
        <v>58</v>
      </c>
      <c r="E25" s="82"/>
      <c r="F25" s="82"/>
      <c r="G25" s="23"/>
      <c r="H25" s="23"/>
      <c r="I25" s="23"/>
      <c r="J25" s="23"/>
      <c r="K25" s="2"/>
      <c r="L25" s="24"/>
      <c r="M25" s="16"/>
      <c r="N25" s="16"/>
      <c r="O25" s="16"/>
      <c r="P25" s="16"/>
      <c r="Q25" s="16"/>
      <c r="R25" s="2"/>
      <c r="S25" s="16"/>
      <c r="T25" s="16"/>
    </row>
    <row r="26" spans="1:20" ht="50" customHeight="1">
      <c r="A26" s="6"/>
      <c r="B26" s="6" t="str">
        <f>_xlfn.XLOOKUP(A26,TrainingTable[Training Component],TrainingTable[Category of Training Stimulus],"")</f>
        <v/>
      </c>
      <c r="C26" s="6" t="s">
        <v>58</v>
      </c>
      <c r="D26" s="6" t="s">
        <v>58</v>
      </c>
      <c r="E26" s="82"/>
      <c r="F26" s="82"/>
      <c r="G26" s="23"/>
      <c r="H26" s="23"/>
      <c r="I26" s="23"/>
      <c r="J26" s="23"/>
      <c r="K26" s="2"/>
      <c r="L26" s="24"/>
      <c r="M26" s="16"/>
      <c r="N26" s="16"/>
      <c r="O26" s="16"/>
      <c r="P26" s="16"/>
      <c r="Q26" s="16"/>
      <c r="R26" s="2"/>
      <c r="S26" s="16"/>
      <c r="T26" s="16"/>
    </row>
  </sheetData>
  <mergeCells count="37">
    <mergeCell ref="A2:A3"/>
    <mergeCell ref="B2:B3"/>
    <mergeCell ref="C2:C3"/>
    <mergeCell ref="D2:D3"/>
    <mergeCell ref="E2:F3"/>
    <mergeCell ref="E5:F5"/>
    <mergeCell ref="E1:F1"/>
    <mergeCell ref="G1:J1"/>
    <mergeCell ref="M1:P1"/>
    <mergeCell ref="Q1:T1"/>
    <mergeCell ref="G2:H2"/>
    <mergeCell ref="I2:J2"/>
    <mergeCell ref="K2:K3"/>
    <mergeCell ref="M2:P2"/>
    <mergeCell ref="Q2:T2"/>
    <mergeCell ref="E4:F4"/>
    <mergeCell ref="E17:F17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24:F24"/>
    <mergeCell ref="E25:F25"/>
    <mergeCell ref="E26:F26"/>
    <mergeCell ref="E18:F18"/>
    <mergeCell ref="E19:F19"/>
    <mergeCell ref="E20:F20"/>
    <mergeCell ref="E21:F21"/>
    <mergeCell ref="E22:F22"/>
    <mergeCell ref="E23:F23"/>
  </mergeCells>
  <conditionalFormatting sqref="A4:F4">
    <cfRule type="expression" dxfId="919" priority="184">
      <formula>$B$4="Speed Development"</formula>
    </cfRule>
    <cfRule type="expression" dxfId="918" priority="183">
      <formula>$B$4="Lactate Tolerance"</formula>
    </cfRule>
    <cfRule type="expression" dxfId="917" priority="182">
      <formula>$B$4="VO2 Max"</formula>
    </cfRule>
    <cfRule type="expression" dxfId="916" priority="181">
      <formula>$B$4="Threshold"</formula>
    </cfRule>
    <cfRule type="expression" dxfId="915" priority="180">
      <formula>$B$4="Turnover and Pace Work"</formula>
    </cfRule>
    <cfRule type="expression" dxfId="914" priority="179">
      <formula>$B$4="Aerobic Running"</formula>
    </cfRule>
    <cfRule type="expression" dxfId="913" priority="178">
      <formula>$B$4="Stretching and Mobility"</formula>
    </cfRule>
    <cfRule type="expression" dxfId="912" priority="177">
      <formula>$B$4="Recovery"</formula>
    </cfRule>
  </conditionalFormatting>
  <conditionalFormatting sqref="A5:F5">
    <cfRule type="expression" dxfId="911" priority="176">
      <formula>$B$5="Speed Development"</formula>
    </cfRule>
    <cfRule type="expression" dxfId="910" priority="175">
      <formula>$B$5="Lactate Tolerance"</formula>
    </cfRule>
    <cfRule type="expression" dxfId="909" priority="174">
      <formula>$B$5="VO2 Max"</formula>
    </cfRule>
    <cfRule type="expression" dxfId="908" priority="173">
      <formula>$B$5="Threshold"</formula>
    </cfRule>
    <cfRule type="expression" dxfId="907" priority="172">
      <formula>$B$5="Turnover and Pace Work"</formula>
    </cfRule>
    <cfRule type="expression" dxfId="906" priority="171">
      <formula>$B$5="Aerobic Running"</formula>
    </cfRule>
    <cfRule type="expression" dxfId="905" priority="170">
      <formula>$B$5="Stretching and Mobility"</formula>
    </cfRule>
    <cfRule type="expression" dxfId="904" priority="169">
      <formula>$B$5="Recovery"</formula>
    </cfRule>
  </conditionalFormatting>
  <conditionalFormatting sqref="A6:F6">
    <cfRule type="expression" dxfId="903" priority="164">
      <formula>$B$6="Turnover and Pace Work"</formula>
    </cfRule>
    <cfRule type="expression" dxfId="902" priority="167">
      <formula>$B$6="Lactate Tolerance"</formula>
    </cfRule>
    <cfRule type="expression" dxfId="901" priority="166">
      <formula>$B$6="VO2 Max"</formula>
    </cfRule>
    <cfRule type="expression" dxfId="900" priority="165">
      <formula>$B$6="Threshold"</formula>
    </cfRule>
    <cfRule type="expression" dxfId="899" priority="168">
      <formula>$B$6="Speed Development"</formula>
    </cfRule>
    <cfRule type="expression" dxfId="898" priority="163">
      <formula>$B$6="Aerobic Running"</formula>
    </cfRule>
    <cfRule type="expression" dxfId="897" priority="162">
      <formula>$B$6="Stretching and Mobility"</formula>
    </cfRule>
    <cfRule type="expression" dxfId="896" priority="161">
      <formula>$B$6="Recovery"</formula>
    </cfRule>
  </conditionalFormatting>
  <conditionalFormatting sqref="A7:F7">
    <cfRule type="expression" dxfId="895" priority="160">
      <formula>$B$7="Speed Development"</formula>
    </cfRule>
    <cfRule type="expression" dxfId="894" priority="159">
      <formula>$B$7="Lactate Tolerance"</formula>
    </cfRule>
    <cfRule type="expression" dxfId="893" priority="158">
      <formula>$B$7="VO2 Max"</formula>
    </cfRule>
    <cfRule type="expression" dxfId="892" priority="157">
      <formula>$B$7="Threshold"</formula>
    </cfRule>
    <cfRule type="expression" dxfId="891" priority="156">
      <formula>$B$7="Turnover and Pace Work"</formula>
    </cfRule>
    <cfRule type="expression" dxfId="890" priority="155">
      <formula>$B$7="Aerobic Running"</formula>
    </cfRule>
    <cfRule type="expression" dxfId="889" priority="154">
      <formula>$B$7="Stretching and Mobility"</formula>
    </cfRule>
    <cfRule type="expression" dxfId="888" priority="153">
      <formula>$B$7="Recovery"</formula>
    </cfRule>
  </conditionalFormatting>
  <conditionalFormatting sqref="A8:F8">
    <cfRule type="expression" dxfId="887" priority="152">
      <formula>$B$8="Speed Development"</formula>
    </cfRule>
    <cfRule type="expression" dxfId="886" priority="151">
      <formula>$B$8="Lactate Tolerance"</formula>
    </cfRule>
    <cfRule type="expression" dxfId="885" priority="150">
      <formula>$B$8="VO2 Max"</formula>
    </cfRule>
    <cfRule type="expression" dxfId="884" priority="149">
      <formula>$B$8="Threshold"</formula>
    </cfRule>
    <cfRule type="expression" dxfId="883" priority="148">
      <formula>$B$8="Turnover and Pace Work"</formula>
    </cfRule>
    <cfRule type="expression" dxfId="882" priority="147">
      <formula>$B$8="Aerobic Running"</formula>
    </cfRule>
    <cfRule type="expression" dxfId="881" priority="146">
      <formula>$B$8="Stretching and Mobility"</formula>
    </cfRule>
    <cfRule type="expression" dxfId="880" priority="145">
      <formula>$B$8="Recovery"</formula>
    </cfRule>
  </conditionalFormatting>
  <conditionalFormatting sqref="A9:F9">
    <cfRule type="expression" dxfId="879" priority="140">
      <formula>$B$9="Turnover and Pace Work"</formula>
    </cfRule>
    <cfRule type="expression" dxfId="878" priority="143">
      <formula>$B$9="Lactate Tolerance"</formula>
    </cfRule>
    <cfRule type="expression" dxfId="877" priority="142">
      <formula>$B$9="VO2 Max"</formula>
    </cfRule>
    <cfRule type="expression" dxfId="876" priority="141">
      <formula>$B$9="Threshold"</formula>
    </cfRule>
    <cfRule type="expression" dxfId="875" priority="144">
      <formula>$B$9="Speed Development"</formula>
    </cfRule>
    <cfRule type="expression" dxfId="874" priority="139">
      <formula>$B$9="Aerobic Running"</formula>
    </cfRule>
    <cfRule type="expression" dxfId="873" priority="138">
      <formula>$B$9="Stretching and Mobility"</formula>
    </cfRule>
    <cfRule type="expression" dxfId="872" priority="137">
      <formula>$B$9="Recovery"</formula>
    </cfRule>
  </conditionalFormatting>
  <conditionalFormatting sqref="A10:F10">
    <cfRule type="expression" dxfId="871" priority="136">
      <formula>$B$10="Speed Development"</formula>
    </cfRule>
    <cfRule type="expression" dxfId="870" priority="135">
      <formula>$B$10="Lactate Tolerance"</formula>
    </cfRule>
    <cfRule type="expression" dxfId="869" priority="134">
      <formula>$B$10="VO2 Max"</formula>
    </cfRule>
    <cfRule type="expression" dxfId="868" priority="133">
      <formula>$B$10="Threshold"</formula>
    </cfRule>
    <cfRule type="expression" dxfId="867" priority="132">
      <formula>$B$10="Turnover and Pace Work"</formula>
    </cfRule>
    <cfRule type="expression" dxfId="866" priority="131">
      <formula>$B$10="Aerobic Running"</formula>
    </cfRule>
    <cfRule type="expression" dxfId="865" priority="130">
      <formula>$B$10="Stretching and Mobility"</formula>
    </cfRule>
    <cfRule type="expression" dxfId="864" priority="129">
      <formula>$B$10="Recovery"</formula>
    </cfRule>
  </conditionalFormatting>
  <conditionalFormatting sqref="A11:F11">
    <cfRule type="expression" dxfId="863" priority="128">
      <formula>$B$11="Speed Development"</formula>
    </cfRule>
    <cfRule type="expression" dxfId="862" priority="127">
      <formula>$B$11="Lactate Tolerance"</formula>
    </cfRule>
    <cfRule type="expression" dxfId="861" priority="126">
      <formula>$B$11="VO2 Max"</formula>
    </cfRule>
    <cfRule type="expression" dxfId="860" priority="125">
      <formula>$B$11="Threshold"</formula>
    </cfRule>
    <cfRule type="expression" dxfId="859" priority="124">
      <formula>$B$11="Turnover and Pace Work"</formula>
    </cfRule>
    <cfRule type="expression" dxfId="858" priority="123">
      <formula>$B$11="Aerobic Running"</formula>
    </cfRule>
    <cfRule type="expression" dxfId="857" priority="122">
      <formula>$B$11="Stretching and Mobility"</formula>
    </cfRule>
    <cfRule type="expression" dxfId="856" priority="121">
      <formula>$B$11="Recovery"</formula>
    </cfRule>
  </conditionalFormatting>
  <conditionalFormatting sqref="A12:F12">
    <cfRule type="expression" dxfId="855" priority="120">
      <formula>$B$12="Speed Development"</formula>
    </cfRule>
    <cfRule type="expression" dxfId="854" priority="119">
      <formula>$B$12="Lactate Tolerance"</formula>
    </cfRule>
    <cfRule type="expression" dxfId="853" priority="118">
      <formula>$B$12="VO2 Max"</formula>
    </cfRule>
    <cfRule type="expression" dxfId="852" priority="117">
      <formula>$B$12="Threshold"</formula>
    </cfRule>
    <cfRule type="expression" dxfId="851" priority="116">
      <formula>$B$12="Turnover and Pace Work"</formula>
    </cfRule>
    <cfRule type="expression" dxfId="850" priority="115">
      <formula>$B$12="Aerobic Running"</formula>
    </cfRule>
    <cfRule type="expression" dxfId="849" priority="114">
      <formula>$B$12="Stretching and Mobility"</formula>
    </cfRule>
    <cfRule type="expression" dxfId="848" priority="113">
      <formula>$B$12="Recovery"</formula>
    </cfRule>
  </conditionalFormatting>
  <conditionalFormatting sqref="A13:F13">
    <cfRule type="expression" dxfId="847" priority="112">
      <formula>$B$13="Speed Development"</formula>
    </cfRule>
    <cfRule type="expression" dxfId="846" priority="111">
      <formula>$B$13="Lactate Tolerance"</formula>
    </cfRule>
    <cfRule type="expression" dxfId="845" priority="110">
      <formula>$B$13="VO2 Max"</formula>
    </cfRule>
    <cfRule type="expression" dxfId="844" priority="109">
      <formula>$B$13="Threshold"</formula>
    </cfRule>
    <cfRule type="expression" dxfId="843" priority="108">
      <formula>$B$13="Turnover and Pace Work"</formula>
    </cfRule>
    <cfRule type="expression" dxfId="842" priority="107">
      <formula>$B$13="Aerobic Running"</formula>
    </cfRule>
    <cfRule type="expression" dxfId="841" priority="106">
      <formula>$B$13="Stretching and Mobility"</formula>
    </cfRule>
    <cfRule type="expression" dxfId="840" priority="105">
      <formula>$B$13="Recovery"</formula>
    </cfRule>
  </conditionalFormatting>
  <conditionalFormatting sqref="A14:F14">
    <cfRule type="expression" dxfId="839" priority="104">
      <formula>$B$14="Speed Development"</formula>
    </cfRule>
    <cfRule type="expression" dxfId="838" priority="103">
      <formula>$B$14="Lactate Tolerance"</formula>
    </cfRule>
    <cfRule type="expression" dxfId="837" priority="102">
      <formula>$B$14="VO2 Max"</formula>
    </cfRule>
    <cfRule type="expression" dxfId="836" priority="101">
      <formula>$B$14="Threshold"</formula>
    </cfRule>
    <cfRule type="expression" dxfId="835" priority="100">
      <formula>$B$14="Turnover and Pace Work"</formula>
    </cfRule>
    <cfRule type="expression" dxfId="834" priority="99">
      <formula>$B$14="Aerobic Running"</formula>
    </cfRule>
    <cfRule type="expression" dxfId="833" priority="98">
      <formula>$B$14="Stretching and Mobility"</formula>
    </cfRule>
    <cfRule type="expression" dxfId="832" priority="97">
      <formula>$B$14="Recovery"</formula>
    </cfRule>
  </conditionalFormatting>
  <conditionalFormatting sqref="A15:F15">
    <cfRule type="expression" dxfId="831" priority="93">
      <formula>$B$15="Threshold"</formula>
    </cfRule>
    <cfRule type="expression" dxfId="830" priority="90">
      <formula>$B$15="Stretching and Mobility"</formula>
    </cfRule>
    <cfRule type="expression" dxfId="829" priority="91">
      <formula>$B$15="Aerobic Running"</formula>
    </cfRule>
    <cfRule type="expression" dxfId="828" priority="92">
      <formula>$B$15="Turnover and Pace Work"</formula>
    </cfRule>
    <cfRule type="expression" dxfId="827" priority="89">
      <formula>$B$15="Recovery"</formula>
    </cfRule>
    <cfRule type="expression" dxfId="826" priority="94">
      <formula>$B$15="VO2 Max"</formula>
    </cfRule>
    <cfRule type="expression" dxfId="825" priority="95">
      <formula>$B$15="Lactate Tolerance"</formula>
    </cfRule>
    <cfRule type="expression" dxfId="824" priority="96">
      <formula>$B$15="Speed Development"</formula>
    </cfRule>
  </conditionalFormatting>
  <conditionalFormatting sqref="A16:F16">
    <cfRule type="expression" dxfId="823" priority="88">
      <formula>$B$16="Speed Development"</formula>
    </cfRule>
    <cfRule type="expression" dxfId="822" priority="87">
      <formula>$B$16="Lactate Tolerance"</formula>
    </cfRule>
    <cfRule type="expression" dxfId="821" priority="86">
      <formula>$B$16="VO2 Max"</formula>
    </cfRule>
    <cfRule type="expression" dxfId="820" priority="85">
      <formula>$B$16="Threshold"</formula>
    </cfRule>
    <cfRule type="expression" dxfId="819" priority="84">
      <formula>$B$16="Turnover and Pace Work"</formula>
    </cfRule>
    <cfRule type="expression" dxfId="818" priority="83">
      <formula>$B$16="Aerobic Running"</formula>
    </cfRule>
    <cfRule type="expression" dxfId="817" priority="82">
      <formula>$B$16="Stretching and Mobility"</formula>
    </cfRule>
    <cfRule type="expression" dxfId="816" priority="81">
      <formula>$B$16="Recovery"</formula>
    </cfRule>
  </conditionalFormatting>
  <conditionalFormatting sqref="A17:F17">
    <cfRule type="expression" dxfId="815" priority="80">
      <formula>$B$17="Speed Development"</formula>
    </cfRule>
    <cfRule type="expression" dxfId="814" priority="79">
      <formula>$B$17="Lactate Tolerance"</formula>
    </cfRule>
    <cfRule type="expression" dxfId="813" priority="78">
      <formula>$B$17="VO2 Max"</formula>
    </cfRule>
    <cfRule type="expression" dxfId="812" priority="77">
      <formula>$B$17="Threshold"</formula>
    </cfRule>
    <cfRule type="expression" dxfId="811" priority="76">
      <formula>$B$17="Turnover and Pace Work"</formula>
    </cfRule>
    <cfRule type="expression" dxfId="810" priority="75">
      <formula>$B$17="Aerobic Running"</formula>
    </cfRule>
    <cfRule type="expression" dxfId="809" priority="74">
      <formula>$B$17="Stretching and Mobility"</formula>
    </cfRule>
    <cfRule type="expression" dxfId="808" priority="73">
      <formula>$B$17="Recovery"</formula>
    </cfRule>
  </conditionalFormatting>
  <conditionalFormatting sqref="A18:F18">
    <cfRule type="expression" dxfId="807" priority="72">
      <formula>$B$18="Speed Development"</formula>
    </cfRule>
    <cfRule type="expression" dxfId="806" priority="71">
      <formula>$B$18="Lactate Tolerance"</formula>
    </cfRule>
    <cfRule type="expression" dxfId="805" priority="70">
      <formula>$B$18="VO2 Max"</formula>
    </cfRule>
    <cfRule type="expression" dxfId="804" priority="69">
      <formula>$B$18="Threshold"</formula>
    </cfRule>
    <cfRule type="expression" dxfId="803" priority="68">
      <formula>$B$18="Turnover and Pace Work"</formula>
    </cfRule>
    <cfRule type="expression" dxfId="802" priority="67">
      <formula>$B$18="Aerobic Running"</formula>
    </cfRule>
    <cfRule type="expression" dxfId="801" priority="66">
      <formula>$B$18="Stretching and Mobility"</formula>
    </cfRule>
    <cfRule type="expression" dxfId="800" priority="65">
      <formula>$B$18="Recovery"</formula>
    </cfRule>
  </conditionalFormatting>
  <conditionalFormatting sqref="A19:F19">
    <cfRule type="expression" dxfId="799" priority="64">
      <formula>$B$19="Speed Development"</formula>
    </cfRule>
    <cfRule type="expression" dxfId="798" priority="63">
      <formula>$B$19="Lactate Tolerance"</formula>
    </cfRule>
    <cfRule type="expression" dxfId="797" priority="62">
      <formula>$B$19="VO2 Max"</formula>
    </cfRule>
    <cfRule type="expression" dxfId="796" priority="61">
      <formula>$B$19="Threshold"</formula>
    </cfRule>
    <cfRule type="expression" dxfId="795" priority="60">
      <formula>$B$19="Turnover and Pace Work"</formula>
    </cfRule>
    <cfRule type="expression" dxfId="794" priority="59">
      <formula>$B$19="Aerobic Running"</formula>
    </cfRule>
    <cfRule type="expression" dxfId="793" priority="58">
      <formula>$B$19="Stretching and Mobility"</formula>
    </cfRule>
    <cfRule type="expression" dxfId="792" priority="57">
      <formula>$B$19="Recovery"</formula>
    </cfRule>
  </conditionalFormatting>
  <conditionalFormatting sqref="A20:F20">
    <cfRule type="expression" dxfId="791" priority="56">
      <formula>$B$20="Speed Development"</formula>
    </cfRule>
    <cfRule type="expression" dxfId="790" priority="55">
      <formula>$B$20="Lactate Tolerance"</formula>
    </cfRule>
    <cfRule type="expression" dxfId="789" priority="54">
      <formula>$B$20="VO2 Max"</formula>
    </cfRule>
    <cfRule type="expression" dxfId="788" priority="53">
      <formula>$B$20="Threshold"</formula>
    </cfRule>
    <cfRule type="expression" dxfId="787" priority="52">
      <formula>$B$20="Turnover and Pace Work"</formula>
    </cfRule>
    <cfRule type="expression" dxfId="786" priority="51">
      <formula>$B$20="Aerobic Running"</formula>
    </cfRule>
    <cfRule type="expression" dxfId="785" priority="50">
      <formula>$B$20="Stretching and Mobility"</formula>
    </cfRule>
    <cfRule type="expression" dxfId="784" priority="49">
      <formula>$B$20="Recovery"</formula>
    </cfRule>
  </conditionalFormatting>
  <conditionalFormatting sqref="A21:F21">
    <cfRule type="expression" dxfId="783" priority="48">
      <formula>$B$21="Speed Development"</formula>
    </cfRule>
    <cfRule type="expression" dxfId="782" priority="47">
      <formula>$B$21="Lactate Tolerance"</formula>
    </cfRule>
    <cfRule type="expression" dxfId="781" priority="46">
      <formula>$B$21="VO2 Max"</formula>
    </cfRule>
    <cfRule type="expression" dxfId="780" priority="45">
      <formula>$B$21="Threshold"</formula>
    </cfRule>
    <cfRule type="expression" dxfId="779" priority="44">
      <formula>$B$21="Turnover and Pace Work"</formula>
    </cfRule>
    <cfRule type="expression" dxfId="778" priority="43">
      <formula>$B$21="Aerobic Running"</formula>
    </cfRule>
    <cfRule type="expression" dxfId="777" priority="42">
      <formula>$B$21="Stretching and Mobility"</formula>
    </cfRule>
    <cfRule type="expression" dxfId="776" priority="41">
      <formula>$B$21="Recovery"</formula>
    </cfRule>
  </conditionalFormatting>
  <conditionalFormatting sqref="A22:F22">
    <cfRule type="expression" dxfId="775" priority="40">
      <formula>$B$22="Speed Development"</formula>
    </cfRule>
    <cfRule type="expression" dxfId="774" priority="39">
      <formula>$B$22="Lactate Tolerance"</formula>
    </cfRule>
    <cfRule type="expression" dxfId="773" priority="38">
      <formula>$B$22="VO2 Max"</formula>
    </cfRule>
    <cfRule type="expression" dxfId="772" priority="37">
      <formula>$B$22="Threshold"</formula>
    </cfRule>
    <cfRule type="expression" dxfId="771" priority="36">
      <formula>$B$22="Turnover and Pace Work"</formula>
    </cfRule>
    <cfRule type="expression" dxfId="770" priority="35">
      <formula>$B$22="Aerobic Running"</formula>
    </cfRule>
    <cfRule type="expression" dxfId="769" priority="34">
      <formula>$B$22="Stretching and Mobility"</formula>
    </cfRule>
    <cfRule type="expression" dxfId="768" priority="33">
      <formula>$B$22="Recovery"</formula>
    </cfRule>
  </conditionalFormatting>
  <conditionalFormatting sqref="A23:F23">
    <cfRule type="expression" dxfId="767" priority="32">
      <formula>$B$23="Speed Development"</formula>
    </cfRule>
    <cfRule type="expression" dxfId="766" priority="31">
      <formula>$B$23="Lactate Tolerance"</formula>
    </cfRule>
    <cfRule type="expression" dxfId="765" priority="30">
      <formula>$B$23="VO2 Max"</formula>
    </cfRule>
    <cfRule type="expression" dxfId="764" priority="29">
      <formula>$B$23="Threshold"</formula>
    </cfRule>
    <cfRule type="expression" dxfId="763" priority="28">
      <formula>$B$23="Turnover and Pace Work"</formula>
    </cfRule>
    <cfRule type="expression" dxfId="762" priority="27">
      <formula>$B$23="Aerobic Running"</formula>
    </cfRule>
    <cfRule type="expression" dxfId="761" priority="26">
      <formula>$B$23="Stretching and Mobility"</formula>
    </cfRule>
    <cfRule type="expression" dxfId="760" priority="25">
      <formula>$B$23="Recovery"</formula>
    </cfRule>
  </conditionalFormatting>
  <conditionalFormatting sqref="A24:F24">
    <cfRule type="expression" dxfId="759" priority="24">
      <formula>$B$24="Speed Development"</formula>
    </cfRule>
    <cfRule type="expression" dxfId="758" priority="23">
      <formula>$B$24="Lactate Tolerance"</formula>
    </cfRule>
    <cfRule type="expression" dxfId="757" priority="22">
      <formula>$B$24="VO2 Max"</formula>
    </cfRule>
    <cfRule type="expression" dxfId="756" priority="21">
      <formula>$B$24="Threshold"</formula>
    </cfRule>
    <cfRule type="expression" dxfId="755" priority="20">
      <formula>$B$24="Turnover and Pace Work"</formula>
    </cfRule>
    <cfRule type="expression" dxfId="754" priority="19">
      <formula>$B$24="Aerobic Running"</formula>
    </cfRule>
    <cfRule type="expression" dxfId="753" priority="18">
      <formula>$B$24="Stretching and Mobility"</formula>
    </cfRule>
    <cfRule type="expression" dxfId="752" priority="17">
      <formula>$B$24="Recovery"</formula>
    </cfRule>
  </conditionalFormatting>
  <conditionalFormatting sqref="A25:F25">
    <cfRule type="expression" dxfId="751" priority="16">
      <formula>$B$25="Speed Development"</formula>
    </cfRule>
    <cfRule type="expression" dxfId="750" priority="15">
      <formula>$B$25="Lactate Tolerance"</formula>
    </cfRule>
    <cfRule type="expression" dxfId="749" priority="14">
      <formula>$B$25="VO2 Max"</formula>
    </cfRule>
    <cfRule type="expression" dxfId="748" priority="13">
      <formula>$B$25="Threshold"</formula>
    </cfRule>
    <cfRule type="expression" dxfId="747" priority="12">
      <formula>$B$25="Turnover and Pace Work"</formula>
    </cfRule>
    <cfRule type="expression" dxfId="746" priority="11">
      <formula>$B$25="Aerobic Running"</formula>
    </cfRule>
    <cfRule type="expression" dxfId="745" priority="10">
      <formula>$B$25="Stretching and Mobility"</formula>
    </cfRule>
    <cfRule type="expression" dxfId="744" priority="9">
      <formula>$B$25="Recovery"</formula>
    </cfRule>
  </conditionalFormatting>
  <conditionalFormatting sqref="A26:F26">
    <cfRule type="expression" dxfId="743" priority="8">
      <formula>$B$26="Speed Development"</formula>
    </cfRule>
    <cfRule type="expression" dxfId="742" priority="7">
      <formula>$B$26="Lactate Tolerance"</formula>
    </cfRule>
    <cfRule type="expression" dxfId="741" priority="6">
      <formula>$B$26="VO2 Max"</formula>
    </cfRule>
    <cfRule type="expression" dxfId="740" priority="5">
      <formula>$B$26="Threshold"</formula>
    </cfRule>
    <cfRule type="expression" dxfId="739" priority="4">
      <formula>$B$26="Turnover and Pace Work"</formula>
    </cfRule>
    <cfRule type="expression" dxfId="738" priority="3">
      <formula>$B$26="Aerobic Running"</formula>
    </cfRule>
    <cfRule type="expression" dxfId="737" priority="2">
      <formula>$B$26="Stretching and Mobility"</formula>
    </cfRule>
    <cfRule type="expression" dxfId="736" priority="1">
      <formula>$B$26="Recovery"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AA992B0-B074-1447-AFC4-6DCE7A2FDAD3}">
          <x14:formula1>
            <xm:f>Data!$D$2:$D$50</xm:f>
          </x14:formula1>
          <xm:sqref>D4:D26</xm:sqref>
        </x14:dataValidation>
        <x14:dataValidation type="list" allowBlank="1" showInputMessage="1" showErrorMessage="1" xr:uid="{D40F7B1A-0C10-7D42-BBF6-282C33C4B83C}">
          <x14:formula1>
            <xm:f>Data!$C$2:$C$50</xm:f>
          </x14:formula1>
          <xm:sqref>C4:C26</xm:sqref>
        </x14:dataValidation>
        <x14:dataValidation type="list" allowBlank="1" showInputMessage="1" showErrorMessage="1" xr:uid="{9CB87C14-AD13-384F-B3A9-A79909B141AD}">
          <x14:formula1>
            <xm:f>Data!$B$2:$B$50</xm:f>
          </x14:formula1>
          <xm:sqref>A4:A26</xm:sqref>
        </x14:dataValidation>
        <x14:dataValidation type="list" allowBlank="1" showInputMessage="1" showErrorMessage="1" xr:uid="{29C30560-7250-5A48-8F56-DBDD72F79E69}">
          <x14:formula1>
            <xm:f>Data!$F$2:$F$50</xm:f>
          </x14:formula1>
          <xm:sqref>C1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5275A-5AB4-DD46-B6B9-BE07FDD74A0F}">
  <dimension ref="A1:T26"/>
  <sheetViews>
    <sheetView zoomScale="140" zoomScaleNormal="140" workbookViewId="0">
      <selection activeCell="E7" sqref="E7:F7"/>
    </sheetView>
  </sheetViews>
  <sheetFormatPr baseColWidth="10" defaultRowHeight="16"/>
  <cols>
    <col min="1" max="1" width="23.33203125" customWidth="1"/>
    <col min="2" max="2" width="25.5" customWidth="1"/>
    <col min="3" max="3" width="18.5" customWidth="1"/>
    <col min="4" max="4" width="16" customWidth="1"/>
    <col min="5" max="5" width="13.1640625" customWidth="1"/>
    <col min="6" max="6" width="70.5" customWidth="1"/>
    <col min="7" max="10" width="13.1640625" customWidth="1"/>
    <col min="11" max="11" width="7.1640625" customWidth="1"/>
    <col min="12" max="12" width="43.5" customWidth="1"/>
  </cols>
  <sheetData>
    <row r="1" spans="1:20" ht="23">
      <c r="A1" s="20" t="s">
        <v>86</v>
      </c>
      <c r="B1" s="21">
        <v>45686</v>
      </c>
      <c r="C1" s="20" t="s">
        <v>115</v>
      </c>
      <c r="D1" s="20" t="s">
        <v>62</v>
      </c>
      <c r="E1" s="91" t="s">
        <v>61</v>
      </c>
      <c r="F1" s="91"/>
      <c r="G1" s="86" t="s">
        <v>54</v>
      </c>
      <c r="H1" s="87"/>
      <c r="I1" s="87"/>
      <c r="J1" s="87"/>
      <c r="L1" s="25" t="s">
        <v>39</v>
      </c>
      <c r="M1" s="84" t="s">
        <v>11</v>
      </c>
      <c r="N1" s="84"/>
      <c r="O1" s="84"/>
      <c r="P1" s="84"/>
      <c r="Q1" s="84" t="s">
        <v>12</v>
      </c>
      <c r="R1" s="84"/>
      <c r="S1" s="84"/>
      <c r="T1" s="84"/>
    </row>
    <row r="2" spans="1:20" ht="17">
      <c r="A2" s="88" t="s">
        <v>16</v>
      </c>
      <c r="B2" s="88" t="s">
        <v>40</v>
      </c>
      <c r="C2" s="88" t="s">
        <v>55</v>
      </c>
      <c r="D2" s="88" t="s">
        <v>63</v>
      </c>
      <c r="E2" s="89" t="s">
        <v>13</v>
      </c>
      <c r="F2" s="89"/>
      <c r="G2" s="84" t="s">
        <v>47</v>
      </c>
      <c r="H2" s="84"/>
      <c r="I2" s="84" t="s">
        <v>46</v>
      </c>
      <c r="J2" s="84"/>
      <c r="K2" s="90"/>
      <c r="L2" s="26"/>
      <c r="M2" s="83" t="s">
        <v>78</v>
      </c>
      <c r="N2" s="83"/>
      <c r="O2" s="83"/>
      <c r="P2" s="83"/>
      <c r="Q2" s="80" t="s">
        <v>79</v>
      </c>
      <c r="R2" s="80"/>
      <c r="S2" s="80"/>
      <c r="T2" s="80"/>
    </row>
    <row r="3" spans="1:20" ht="17">
      <c r="A3" s="88"/>
      <c r="B3" s="88"/>
      <c r="C3" s="88"/>
      <c r="D3" s="88"/>
      <c r="E3" s="89"/>
      <c r="F3" s="89"/>
      <c r="G3" s="22" t="s">
        <v>44</v>
      </c>
      <c r="H3" s="22" t="s">
        <v>45</v>
      </c>
      <c r="I3" s="22" t="s">
        <v>44</v>
      </c>
      <c r="J3" s="22" t="s">
        <v>45</v>
      </c>
      <c r="K3" s="90"/>
      <c r="L3" s="26"/>
      <c r="M3" s="23"/>
      <c r="N3" s="23"/>
      <c r="O3" s="23"/>
      <c r="P3" s="23"/>
      <c r="Q3" s="23"/>
      <c r="R3" s="6"/>
      <c r="S3" s="23"/>
      <c r="T3" s="23"/>
    </row>
    <row r="4" spans="1:20" ht="50" customHeight="1">
      <c r="A4" s="6" t="s">
        <v>19</v>
      </c>
      <c r="B4" s="6" t="str">
        <f>_xlfn.XLOOKUP(A4,TrainingTable[Training Component],TrainingTable[Category of Training Stimulus],"")</f>
        <v>Stretching and Mobility</v>
      </c>
      <c r="C4" s="6" t="s">
        <v>56</v>
      </c>
      <c r="D4" s="6" t="s">
        <v>68</v>
      </c>
      <c r="E4" s="82" t="s">
        <v>87</v>
      </c>
      <c r="F4" s="82"/>
      <c r="G4" s="23">
        <v>4</v>
      </c>
      <c r="H4" s="23">
        <v>5</v>
      </c>
      <c r="I4" s="23">
        <v>0.5</v>
      </c>
      <c r="J4" s="23">
        <v>0.5</v>
      </c>
      <c r="K4" s="2"/>
      <c r="L4" s="27" t="s">
        <v>77</v>
      </c>
      <c r="M4" s="28">
        <f>SUMIF($B$4:$B$26,"Aerobic Running",G4:G26)</f>
        <v>20</v>
      </c>
      <c r="N4" s="28">
        <f>SUMIF($B$4:$B$26,"Aerobic Running",H4:H26)</f>
        <v>60</v>
      </c>
      <c r="O4" s="39">
        <f t="shared" ref="O4:O9" si="0">M4/$M$10</f>
        <v>0.90909090909090906</v>
      </c>
      <c r="P4" s="39">
        <f t="shared" ref="P4:P10" si="1">N4/$N$10</f>
        <v>0.967741935483871</v>
      </c>
      <c r="Q4" s="28">
        <f>SUMIF($B$4:$B$26,"Aerobic Running",I4:I26)</f>
        <v>2</v>
      </c>
      <c r="R4" s="28">
        <f>SUMIF($B$4:$B$26,"Aerobic Running",J4:J26)</f>
        <v>8</v>
      </c>
      <c r="S4" s="39">
        <f>Q4/$Q$10</f>
        <v>0.76923076923076916</v>
      </c>
      <c r="T4" s="39">
        <f>R4/$R$10</f>
        <v>0.93023255813953487</v>
      </c>
    </row>
    <row r="5" spans="1:20" ht="50" customHeight="1">
      <c r="A5" s="6" t="s">
        <v>0</v>
      </c>
      <c r="B5" s="6" t="str">
        <f>_xlfn.XLOOKUP(A5,TrainingTable[Training Component],TrainingTable[Category of Training Stimulus],"")</f>
        <v>Aerobic Running</v>
      </c>
      <c r="C5" s="6" t="s">
        <v>56</v>
      </c>
      <c r="D5" s="6" t="s">
        <v>68</v>
      </c>
      <c r="E5" s="82" t="s">
        <v>88</v>
      </c>
      <c r="F5" s="82"/>
      <c r="G5" s="23">
        <v>20</v>
      </c>
      <c r="H5" s="23">
        <v>60</v>
      </c>
      <c r="I5" s="23">
        <v>2</v>
      </c>
      <c r="J5" s="23">
        <v>8</v>
      </c>
      <c r="K5" s="2"/>
      <c r="L5" s="29" t="s">
        <v>34</v>
      </c>
      <c r="M5" s="30">
        <f>SUMIF($B$4:$B$26,"Turnover and Pace Work",G4:G26)</f>
        <v>2</v>
      </c>
      <c r="N5" s="30">
        <f>SUMIF($B$4:$B$26,"Turnover and Pace Work",H4:H26)</f>
        <v>2</v>
      </c>
      <c r="O5" s="40">
        <f t="shared" si="0"/>
        <v>9.0909090909090912E-2</v>
      </c>
      <c r="P5" s="40">
        <f t="shared" si="1"/>
        <v>3.2258064516129031E-2</v>
      </c>
      <c r="Q5" s="30">
        <f>SUMIF($B$4:$B$26,"Turnover and Pace Work",I4:I26)</f>
        <v>0.6</v>
      </c>
      <c r="R5" s="30">
        <f>SUMIF($B$4:$B$26,"Turnover and Pace Work",J4:J26)</f>
        <v>0.6</v>
      </c>
      <c r="S5" s="40">
        <f t="shared" ref="S5:S10" si="2">Q5/$Q$10</f>
        <v>0.23076923076923075</v>
      </c>
      <c r="T5" s="40">
        <f t="shared" ref="T5:T10" si="3">R5/$R$10</f>
        <v>6.9767441860465115E-2</v>
      </c>
    </row>
    <row r="6" spans="1:20" ht="50" customHeight="1">
      <c r="A6" s="6" t="s">
        <v>42</v>
      </c>
      <c r="B6" s="6" t="str">
        <f>_xlfn.XLOOKUP(A6,TrainingTable[Training Component],TrainingTable[Category of Training Stimulus],"")</f>
        <v>Turnover and Pace Work</v>
      </c>
      <c r="C6" s="6" t="s">
        <v>56</v>
      </c>
      <c r="D6" s="6" t="s">
        <v>68</v>
      </c>
      <c r="E6" s="82" t="s">
        <v>192</v>
      </c>
      <c r="F6" s="82"/>
      <c r="G6" s="23">
        <v>2</v>
      </c>
      <c r="H6" s="23">
        <v>2</v>
      </c>
      <c r="I6" s="23">
        <v>0.6</v>
      </c>
      <c r="J6" s="23">
        <v>0.6</v>
      </c>
      <c r="K6" s="2"/>
      <c r="L6" s="31" t="s">
        <v>22</v>
      </c>
      <c r="M6" s="32">
        <f>SUMIF($B$4:$B$26,"Threshold",G4:G26)</f>
        <v>0</v>
      </c>
      <c r="N6" s="32">
        <f>SUMIF($B$4:$B$26,"Threshold",H4:H26)</f>
        <v>0</v>
      </c>
      <c r="O6" s="41">
        <f t="shared" si="0"/>
        <v>0</v>
      </c>
      <c r="P6" s="41">
        <f t="shared" si="1"/>
        <v>0</v>
      </c>
      <c r="Q6" s="32">
        <f>SUMIF($B$4:$B$26,"Threshold",I4:I26)</f>
        <v>0</v>
      </c>
      <c r="R6" s="32">
        <f>SUMIF($B$4:$B$26,"Threshold",J4:J26)</f>
        <v>0</v>
      </c>
      <c r="S6" s="41">
        <f t="shared" si="2"/>
        <v>0</v>
      </c>
      <c r="T6" s="41">
        <f t="shared" si="3"/>
        <v>0</v>
      </c>
    </row>
    <row r="7" spans="1:20" ht="50" customHeight="1">
      <c r="A7" s="6"/>
      <c r="B7" s="6" t="str">
        <f>_xlfn.XLOOKUP(A7,TrainingTable[Training Component],TrainingTable[Category of Training Stimulus],"")</f>
        <v/>
      </c>
      <c r="C7" s="6" t="s">
        <v>58</v>
      </c>
      <c r="D7" s="6" t="s">
        <v>58</v>
      </c>
      <c r="E7" s="82"/>
      <c r="F7" s="82"/>
      <c r="G7" s="23"/>
      <c r="H7" s="23"/>
      <c r="I7" s="23"/>
      <c r="J7" s="23"/>
      <c r="K7" s="2"/>
      <c r="L7" s="35" t="s">
        <v>1</v>
      </c>
      <c r="M7" s="36">
        <f>SUMIF($B$4:$B$26,"VO2 Max",G4:G26)</f>
        <v>0</v>
      </c>
      <c r="N7" s="36">
        <f>SUMIF($B$4:$B$26,"VO2 Max",H4:H26)</f>
        <v>0</v>
      </c>
      <c r="O7" s="42">
        <f t="shared" si="0"/>
        <v>0</v>
      </c>
      <c r="P7" s="42">
        <f t="shared" si="1"/>
        <v>0</v>
      </c>
      <c r="Q7" s="36">
        <f>SUMIF($B$4:$B$26,"VO2 Max",I4:I26)</f>
        <v>0</v>
      </c>
      <c r="R7" s="36">
        <f>SUMIF($B$4:$B$26,"VO2 Max",J4:J26)</f>
        <v>0</v>
      </c>
      <c r="S7" s="42">
        <f t="shared" si="2"/>
        <v>0</v>
      </c>
      <c r="T7" s="42">
        <f t="shared" si="3"/>
        <v>0</v>
      </c>
    </row>
    <row r="8" spans="1:20" ht="50" customHeight="1">
      <c r="A8" s="6"/>
      <c r="B8" s="6" t="str">
        <f>_xlfn.XLOOKUP(A8,TrainingTable[Training Component],TrainingTable[Category of Training Stimulus],"")</f>
        <v/>
      </c>
      <c r="C8" s="6" t="s">
        <v>58</v>
      </c>
      <c r="D8" s="6" t="s">
        <v>58</v>
      </c>
      <c r="E8" s="82"/>
      <c r="F8" s="82"/>
      <c r="G8" s="23"/>
      <c r="H8" s="23"/>
      <c r="I8" s="23"/>
      <c r="J8" s="23"/>
      <c r="K8" s="2"/>
      <c r="L8" s="33" t="s">
        <v>2</v>
      </c>
      <c r="M8" s="34">
        <f>SUMIF($B$4:$B$26,"Lactate Tolerance",G4:G26)</f>
        <v>0</v>
      </c>
      <c r="N8" s="34">
        <f>SUMIF($B$4:$B$26,"Lactate Tolerance",H4:H26)</f>
        <v>0</v>
      </c>
      <c r="O8" s="43">
        <f t="shared" si="0"/>
        <v>0</v>
      </c>
      <c r="P8" s="43">
        <f t="shared" si="1"/>
        <v>0</v>
      </c>
      <c r="Q8" s="34">
        <f>SUMIF($B$4:$B$26,"Lactate Tolerance",I4:I26)</f>
        <v>0</v>
      </c>
      <c r="R8" s="34">
        <f>SUMIF($B$4:$B$26,"Lactate Tolerance",J4:J26)</f>
        <v>0</v>
      </c>
      <c r="S8" s="43">
        <f t="shared" si="2"/>
        <v>0</v>
      </c>
      <c r="T8" s="43">
        <f t="shared" si="3"/>
        <v>0</v>
      </c>
    </row>
    <row r="9" spans="1:20" ht="50" customHeight="1">
      <c r="A9" s="6"/>
      <c r="B9" s="6" t="str">
        <f>_xlfn.XLOOKUP(A9,TrainingTable[Training Component],TrainingTable[Category of Training Stimulus],"")</f>
        <v/>
      </c>
      <c r="C9" s="6" t="s">
        <v>58</v>
      </c>
      <c r="D9" s="6" t="s">
        <v>58</v>
      </c>
      <c r="E9" s="82"/>
      <c r="F9" s="82"/>
      <c r="G9" s="23"/>
      <c r="H9" s="23"/>
      <c r="I9" s="23"/>
      <c r="J9" s="23"/>
      <c r="K9" s="2"/>
      <c r="L9" s="37" t="s">
        <v>3</v>
      </c>
      <c r="M9" s="38">
        <f>SUMIF($B$4:$B$26,"Speed Development",G4:G26)</f>
        <v>0</v>
      </c>
      <c r="N9" s="38">
        <f>SUMIF($B$4:$B$26,"Speed Development",H4:H26)</f>
        <v>0</v>
      </c>
      <c r="O9" s="44">
        <f t="shared" si="0"/>
        <v>0</v>
      </c>
      <c r="P9" s="44">
        <f t="shared" si="1"/>
        <v>0</v>
      </c>
      <c r="Q9" s="38">
        <f>SUMIF($B$4:$B$26,"Speed Development",I4:I26)</f>
        <v>0</v>
      </c>
      <c r="R9" s="38">
        <f>SUMIF($B$4:$B$26,"Speed Development",J4:J26)</f>
        <v>0</v>
      </c>
      <c r="S9" s="44">
        <f t="shared" si="2"/>
        <v>0</v>
      </c>
      <c r="T9" s="44">
        <f t="shared" si="3"/>
        <v>0</v>
      </c>
    </row>
    <row r="10" spans="1:20" ht="50" customHeight="1">
      <c r="A10" s="6"/>
      <c r="B10" s="6" t="str">
        <f>_xlfn.XLOOKUP(A10,TrainingTable[Training Component],TrainingTable[Category of Training Stimulus],"")</f>
        <v/>
      </c>
      <c r="C10" s="6" t="s">
        <v>58</v>
      </c>
      <c r="D10" s="6" t="s">
        <v>58</v>
      </c>
      <c r="E10" s="82"/>
      <c r="F10" s="82"/>
      <c r="G10" s="23"/>
      <c r="H10" s="23"/>
      <c r="I10" s="23"/>
      <c r="J10" s="23"/>
      <c r="K10" s="2"/>
      <c r="L10" s="46" t="s">
        <v>80</v>
      </c>
      <c r="M10" s="23">
        <f>SUM(M4:M9)</f>
        <v>22</v>
      </c>
      <c r="N10" s="23">
        <f>SUM(N4:N9)</f>
        <v>62</v>
      </c>
      <c r="O10" s="47">
        <f>M10/M10</f>
        <v>1</v>
      </c>
      <c r="P10" s="45">
        <f t="shared" si="1"/>
        <v>1</v>
      </c>
      <c r="Q10" s="23">
        <f>SUM(Q4:Q9)</f>
        <v>2.6</v>
      </c>
      <c r="R10" s="23">
        <f>SUM(R4:R9)</f>
        <v>8.6</v>
      </c>
      <c r="S10" s="47">
        <f t="shared" si="2"/>
        <v>1</v>
      </c>
      <c r="T10" s="47">
        <f t="shared" si="3"/>
        <v>1</v>
      </c>
    </row>
    <row r="11" spans="1:20" ht="50" customHeight="1">
      <c r="A11" s="6"/>
      <c r="B11" s="6" t="str">
        <f>_xlfn.XLOOKUP(A11,TrainingTable[Training Component],TrainingTable[Category of Training Stimulus],"")</f>
        <v/>
      </c>
      <c r="C11" s="6" t="s">
        <v>58</v>
      </c>
      <c r="D11" s="6" t="s">
        <v>58</v>
      </c>
      <c r="E11" s="82"/>
      <c r="F11" s="82"/>
      <c r="G11" s="23"/>
      <c r="H11" s="23"/>
      <c r="I11" s="23"/>
      <c r="J11" s="23"/>
      <c r="K11" s="2"/>
      <c r="L11" s="24"/>
      <c r="M11" s="16"/>
      <c r="N11" s="16"/>
      <c r="O11" s="16"/>
      <c r="P11" s="16"/>
      <c r="Q11" s="16"/>
      <c r="R11" s="2"/>
      <c r="S11" s="16"/>
      <c r="T11" s="16"/>
    </row>
    <row r="12" spans="1:20" ht="50" customHeight="1">
      <c r="A12" s="6"/>
      <c r="B12" s="6" t="str">
        <f>_xlfn.XLOOKUP(A12,TrainingTable[Training Component],TrainingTable[Category of Training Stimulus],"")</f>
        <v/>
      </c>
      <c r="C12" s="6" t="s">
        <v>58</v>
      </c>
      <c r="D12" s="6" t="s">
        <v>58</v>
      </c>
      <c r="E12" s="82"/>
      <c r="F12" s="82"/>
      <c r="G12" s="23"/>
      <c r="H12" s="23"/>
      <c r="I12" s="23"/>
      <c r="J12" s="23"/>
      <c r="K12" s="2"/>
      <c r="L12" s="24"/>
      <c r="M12" s="16"/>
      <c r="N12" s="16"/>
      <c r="O12" s="16"/>
      <c r="P12" s="16"/>
      <c r="Q12" s="16"/>
      <c r="R12" s="2"/>
      <c r="S12" s="16"/>
      <c r="T12" s="16"/>
    </row>
    <row r="13" spans="1:20" ht="50" customHeight="1">
      <c r="A13" s="6"/>
      <c r="B13" s="6" t="str">
        <f>_xlfn.XLOOKUP(A13,TrainingTable[Training Component],TrainingTable[Category of Training Stimulus],"")</f>
        <v/>
      </c>
      <c r="C13" s="6" t="s">
        <v>58</v>
      </c>
      <c r="D13" s="6" t="s">
        <v>58</v>
      </c>
      <c r="E13" s="82"/>
      <c r="F13" s="82"/>
      <c r="G13" s="23"/>
      <c r="H13" s="23"/>
      <c r="I13" s="23"/>
      <c r="J13" s="23"/>
      <c r="K13" s="2"/>
      <c r="L13" s="24"/>
      <c r="M13" s="16"/>
      <c r="N13" s="16"/>
      <c r="O13" s="16"/>
      <c r="P13" s="16"/>
      <c r="Q13" s="16"/>
      <c r="R13" s="2"/>
      <c r="S13" s="16"/>
      <c r="T13" s="16"/>
    </row>
    <row r="14" spans="1:20" ht="50" customHeight="1">
      <c r="A14" s="6"/>
      <c r="B14" s="6" t="str">
        <f>_xlfn.XLOOKUP(A14,TrainingTable[Training Component],TrainingTable[Category of Training Stimulus],"")</f>
        <v/>
      </c>
      <c r="C14" s="6" t="s">
        <v>58</v>
      </c>
      <c r="D14" s="6" t="s">
        <v>58</v>
      </c>
      <c r="E14" s="82"/>
      <c r="F14" s="82"/>
      <c r="G14" s="23"/>
      <c r="H14" s="23"/>
      <c r="I14" s="23"/>
      <c r="J14" s="23"/>
      <c r="K14" s="2"/>
      <c r="L14" s="24"/>
      <c r="M14" s="16"/>
      <c r="N14" s="16"/>
      <c r="O14" s="16"/>
      <c r="P14" s="16"/>
      <c r="Q14" s="16"/>
      <c r="R14" s="2"/>
      <c r="S14" s="16"/>
      <c r="T14" s="16"/>
    </row>
    <row r="15" spans="1:20" ht="50" customHeight="1">
      <c r="A15" s="6"/>
      <c r="B15" s="6" t="str">
        <f>_xlfn.XLOOKUP(A15,TrainingTable[Training Component],TrainingTable[Category of Training Stimulus],"")</f>
        <v/>
      </c>
      <c r="C15" s="6" t="s">
        <v>58</v>
      </c>
      <c r="D15" s="6" t="s">
        <v>58</v>
      </c>
      <c r="E15" s="82"/>
      <c r="F15" s="82"/>
      <c r="G15" s="23"/>
      <c r="H15" s="23"/>
      <c r="I15" s="23"/>
      <c r="J15" s="23"/>
      <c r="K15" s="2"/>
      <c r="L15" s="24"/>
      <c r="M15" s="16"/>
      <c r="N15" s="16"/>
      <c r="O15" s="16"/>
      <c r="P15" s="16"/>
      <c r="Q15" s="16"/>
      <c r="R15" s="2"/>
      <c r="S15" s="16"/>
      <c r="T15" s="16"/>
    </row>
    <row r="16" spans="1:20" ht="50" customHeight="1">
      <c r="A16" s="6"/>
      <c r="B16" s="6" t="str">
        <f>_xlfn.XLOOKUP(A16,TrainingTable[Training Component],TrainingTable[Category of Training Stimulus],"")</f>
        <v/>
      </c>
      <c r="C16" s="6" t="s">
        <v>58</v>
      </c>
      <c r="D16" s="6" t="s">
        <v>58</v>
      </c>
      <c r="E16" s="82"/>
      <c r="F16" s="82"/>
      <c r="G16" s="23"/>
      <c r="H16" s="23"/>
      <c r="I16" s="23"/>
      <c r="J16" s="23"/>
      <c r="K16" s="2"/>
      <c r="L16" s="24"/>
      <c r="M16" s="16"/>
      <c r="N16" s="16"/>
      <c r="O16" s="16"/>
      <c r="P16" s="16"/>
      <c r="Q16" s="16"/>
      <c r="R16" s="2"/>
      <c r="S16" s="16"/>
      <c r="T16" s="16"/>
    </row>
    <row r="17" spans="1:20" ht="50" customHeight="1">
      <c r="A17" s="6"/>
      <c r="B17" s="6" t="str">
        <f>_xlfn.XLOOKUP(A17,TrainingTable[Training Component],TrainingTable[Category of Training Stimulus],"")</f>
        <v/>
      </c>
      <c r="C17" s="6" t="s">
        <v>58</v>
      </c>
      <c r="D17" s="6" t="s">
        <v>58</v>
      </c>
      <c r="E17" s="82"/>
      <c r="F17" s="82"/>
      <c r="G17" s="23"/>
      <c r="H17" s="23"/>
      <c r="I17" s="23"/>
      <c r="J17" s="23"/>
      <c r="K17" s="2"/>
      <c r="L17" s="24"/>
      <c r="M17" s="16"/>
      <c r="N17" s="16"/>
      <c r="O17" s="16"/>
      <c r="P17" s="16"/>
      <c r="Q17" s="16"/>
      <c r="R17" s="2"/>
      <c r="S17" s="16"/>
      <c r="T17" s="16"/>
    </row>
    <row r="18" spans="1:20" ht="50" customHeight="1">
      <c r="A18" s="6"/>
      <c r="B18" s="6" t="str">
        <f>_xlfn.XLOOKUP(A18,TrainingTable[Training Component],TrainingTable[Category of Training Stimulus],"")</f>
        <v/>
      </c>
      <c r="C18" s="6" t="s">
        <v>58</v>
      </c>
      <c r="D18" s="6" t="s">
        <v>58</v>
      </c>
      <c r="E18" s="82"/>
      <c r="F18" s="82"/>
      <c r="G18" s="23"/>
      <c r="H18" s="23"/>
      <c r="I18" s="23"/>
      <c r="J18" s="23"/>
      <c r="K18" s="2"/>
      <c r="L18" s="24"/>
      <c r="M18" s="16"/>
      <c r="N18" s="16"/>
      <c r="O18" s="16"/>
      <c r="P18" s="16"/>
      <c r="Q18" s="16"/>
      <c r="R18" s="2"/>
      <c r="S18" s="16"/>
      <c r="T18" s="16"/>
    </row>
    <row r="19" spans="1:20" ht="50" customHeight="1">
      <c r="A19" s="6"/>
      <c r="B19" s="6" t="str">
        <f>_xlfn.XLOOKUP(A19,TrainingTable[Training Component],TrainingTable[Category of Training Stimulus],"")</f>
        <v/>
      </c>
      <c r="C19" s="6" t="s">
        <v>58</v>
      </c>
      <c r="D19" s="6" t="s">
        <v>58</v>
      </c>
      <c r="E19" s="82"/>
      <c r="F19" s="82"/>
      <c r="G19" s="23"/>
      <c r="H19" s="23"/>
      <c r="I19" s="23"/>
      <c r="J19" s="23"/>
      <c r="K19" s="2"/>
      <c r="L19" s="24"/>
      <c r="M19" s="16"/>
      <c r="N19" s="16"/>
      <c r="O19" s="16"/>
      <c r="P19" s="16"/>
      <c r="Q19" s="16"/>
      <c r="R19" s="2"/>
      <c r="S19" s="16"/>
      <c r="T19" s="16"/>
    </row>
    <row r="20" spans="1:20" ht="50" customHeight="1">
      <c r="A20" s="6"/>
      <c r="B20" s="6" t="str">
        <f>_xlfn.XLOOKUP(A20,TrainingTable[Training Component],TrainingTable[Category of Training Stimulus],"")</f>
        <v/>
      </c>
      <c r="C20" s="6" t="s">
        <v>58</v>
      </c>
      <c r="D20" s="6" t="s">
        <v>58</v>
      </c>
      <c r="E20" s="82"/>
      <c r="F20" s="82"/>
      <c r="G20" s="23"/>
      <c r="H20" s="23"/>
      <c r="I20" s="23"/>
      <c r="J20" s="23"/>
      <c r="K20" s="2"/>
      <c r="L20" s="24"/>
      <c r="M20" s="16"/>
      <c r="N20" s="16"/>
      <c r="O20" s="16"/>
      <c r="P20" s="16"/>
      <c r="Q20" s="16"/>
      <c r="R20" s="2"/>
      <c r="S20" s="16"/>
      <c r="T20" s="16"/>
    </row>
    <row r="21" spans="1:20" ht="50" customHeight="1">
      <c r="A21" s="6"/>
      <c r="B21" s="6" t="str">
        <f>_xlfn.XLOOKUP(A21,TrainingTable[Training Component],TrainingTable[Category of Training Stimulus],"")</f>
        <v/>
      </c>
      <c r="C21" s="6" t="s">
        <v>58</v>
      </c>
      <c r="D21" s="6" t="s">
        <v>58</v>
      </c>
      <c r="E21" s="82"/>
      <c r="F21" s="82"/>
      <c r="G21" s="23"/>
      <c r="H21" s="23"/>
      <c r="I21" s="23"/>
      <c r="J21" s="23"/>
      <c r="K21" s="2"/>
      <c r="L21" s="24"/>
      <c r="M21" s="16"/>
      <c r="N21" s="16"/>
      <c r="O21" s="16"/>
      <c r="P21" s="16"/>
      <c r="Q21" s="16"/>
      <c r="R21" s="2"/>
      <c r="S21" s="16"/>
      <c r="T21" s="16"/>
    </row>
    <row r="22" spans="1:20" ht="50" customHeight="1">
      <c r="A22" s="6"/>
      <c r="B22" s="6" t="str">
        <f>_xlfn.XLOOKUP(A22,TrainingTable[Training Component],TrainingTable[Category of Training Stimulus],"")</f>
        <v/>
      </c>
      <c r="C22" s="6" t="s">
        <v>58</v>
      </c>
      <c r="D22" s="6" t="s">
        <v>58</v>
      </c>
      <c r="E22" s="82"/>
      <c r="F22" s="82"/>
      <c r="G22" s="23"/>
      <c r="H22" s="23"/>
      <c r="I22" s="23"/>
      <c r="J22" s="23"/>
      <c r="K22" s="2"/>
      <c r="L22" s="24"/>
      <c r="M22" s="16"/>
      <c r="N22" s="16"/>
      <c r="O22" s="16"/>
      <c r="P22" s="16"/>
      <c r="Q22" s="16"/>
      <c r="R22" s="2"/>
      <c r="S22" s="16"/>
      <c r="T22" s="16"/>
    </row>
    <row r="23" spans="1:20" ht="50" customHeight="1">
      <c r="A23" s="6"/>
      <c r="B23" s="6" t="str">
        <f>_xlfn.XLOOKUP(A23,TrainingTable[Training Component],TrainingTable[Category of Training Stimulus],"")</f>
        <v/>
      </c>
      <c r="C23" s="6" t="s">
        <v>58</v>
      </c>
      <c r="D23" s="6" t="s">
        <v>58</v>
      </c>
      <c r="E23" s="82"/>
      <c r="F23" s="82"/>
      <c r="G23" s="23"/>
      <c r="H23" s="23"/>
      <c r="I23" s="23"/>
      <c r="J23" s="23"/>
      <c r="K23" s="2"/>
      <c r="L23" s="24"/>
      <c r="M23" s="16"/>
      <c r="N23" s="16"/>
      <c r="O23" s="16"/>
      <c r="P23" s="16"/>
      <c r="Q23" s="16"/>
      <c r="R23" s="2"/>
      <c r="S23" s="16"/>
      <c r="T23" s="16"/>
    </row>
    <row r="24" spans="1:20" ht="50" customHeight="1">
      <c r="A24" s="6"/>
      <c r="B24" s="6" t="str">
        <f>_xlfn.XLOOKUP(A24,TrainingTable[Training Component],TrainingTable[Category of Training Stimulus],"")</f>
        <v/>
      </c>
      <c r="C24" s="6" t="s">
        <v>58</v>
      </c>
      <c r="D24" s="6" t="s">
        <v>58</v>
      </c>
      <c r="E24" s="82"/>
      <c r="F24" s="82"/>
      <c r="G24" s="23"/>
      <c r="H24" s="23"/>
      <c r="I24" s="23"/>
      <c r="J24" s="23"/>
      <c r="K24" s="2"/>
      <c r="L24" s="24"/>
      <c r="M24" s="16"/>
      <c r="N24" s="16"/>
      <c r="O24" s="16"/>
      <c r="P24" s="16"/>
      <c r="Q24" s="16"/>
      <c r="R24" s="2"/>
      <c r="S24" s="16"/>
      <c r="T24" s="16"/>
    </row>
    <row r="25" spans="1:20" ht="50" customHeight="1">
      <c r="A25" s="6"/>
      <c r="B25" s="6" t="str">
        <f>_xlfn.XLOOKUP(A25,TrainingTable[Training Component],TrainingTable[Category of Training Stimulus],"")</f>
        <v/>
      </c>
      <c r="C25" s="6" t="s">
        <v>58</v>
      </c>
      <c r="D25" s="6" t="s">
        <v>58</v>
      </c>
      <c r="E25" s="82"/>
      <c r="F25" s="82"/>
      <c r="G25" s="23"/>
      <c r="H25" s="23"/>
      <c r="I25" s="23"/>
      <c r="J25" s="23"/>
      <c r="K25" s="2"/>
      <c r="L25" s="24"/>
      <c r="M25" s="16"/>
      <c r="N25" s="16"/>
      <c r="O25" s="16"/>
      <c r="P25" s="16"/>
      <c r="Q25" s="16"/>
      <c r="R25" s="2"/>
      <c r="S25" s="16"/>
      <c r="T25" s="16"/>
    </row>
    <row r="26" spans="1:20" ht="50" customHeight="1">
      <c r="A26" s="6"/>
      <c r="B26" s="6" t="str">
        <f>_xlfn.XLOOKUP(A26,TrainingTable[Training Component],TrainingTable[Category of Training Stimulus],"")</f>
        <v/>
      </c>
      <c r="C26" s="6" t="s">
        <v>58</v>
      </c>
      <c r="D26" s="6" t="s">
        <v>58</v>
      </c>
      <c r="E26" s="82"/>
      <c r="F26" s="82"/>
      <c r="G26" s="23"/>
      <c r="H26" s="23"/>
      <c r="I26" s="23"/>
      <c r="J26" s="23"/>
      <c r="K26" s="2"/>
      <c r="L26" s="24"/>
      <c r="M26" s="16"/>
      <c r="N26" s="16"/>
      <c r="O26" s="16"/>
      <c r="P26" s="16"/>
      <c r="Q26" s="16"/>
      <c r="R26" s="2"/>
      <c r="S26" s="16"/>
      <c r="T26" s="16"/>
    </row>
  </sheetData>
  <mergeCells count="37">
    <mergeCell ref="A2:A3"/>
    <mergeCell ref="B2:B3"/>
    <mergeCell ref="C2:C3"/>
    <mergeCell ref="D2:D3"/>
    <mergeCell ref="E2:F3"/>
    <mergeCell ref="E5:F5"/>
    <mergeCell ref="E1:F1"/>
    <mergeCell ref="G1:J1"/>
    <mergeCell ref="M1:P1"/>
    <mergeCell ref="Q1:T1"/>
    <mergeCell ref="G2:H2"/>
    <mergeCell ref="I2:J2"/>
    <mergeCell ref="K2:K3"/>
    <mergeCell ref="M2:P2"/>
    <mergeCell ref="Q2:T2"/>
    <mergeCell ref="E4:F4"/>
    <mergeCell ref="E17:F17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24:F24"/>
    <mergeCell ref="E25:F25"/>
    <mergeCell ref="E26:F26"/>
    <mergeCell ref="E18:F18"/>
    <mergeCell ref="E19:F19"/>
    <mergeCell ref="E20:F20"/>
    <mergeCell ref="E21:F21"/>
    <mergeCell ref="E22:F22"/>
    <mergeCell ref="E23:F23"/>
  </mergeCells>
  <conditionalFormatting sqref="A4:F4">
    <cfRule type="expression" dxfId="735" priority="184">
      <formula>$B$4="Speed Development"</formula>
    </cfRule>
    <cfRule type="expression" dxfId="734" priority="183">
      <formula>$B$4="Lactate Tolerance"</formula>
    </cfRule>
    <cfRule type="expression" dxfId="733" priority="182">
      <formula>$B$4="VO2 Max"</formula>
    </cfRule>
    <cfRule type="expression" dxfId="732" priority="181">
      <formula>$B$4="Threshold"</formula>
    </cfRule>
    <cfRule type="expression" dxfId="731" priority="180">
      <formula>$B$4="Turnover and Pace Work"</formula>
    </cfRule>
    <cfRule type="expression" dxfId="730" priority="179">
      <formula>$B$4="Aerobic Running"</formula>
    </cfRule>
    <cfRule type="expression" dxfId="729" priority="178">
      <formula>$B$4="Stretching and Mobility"</formula>
    </cfRule>
    <cfRule type="expression" dxfId="728" priority="177">
      <formula>$B$4="Recovery"</formula>
    </cfRule>
  </conditionalFormatting>
  <conditionalFormatting sqref="A5:F5">
    <cfRule type="expression" dxfId="727" priority="176">
      <formula>$B$5="Speed Development"</formula>
    </cfRule>
    <cfRule type="expression" dxfId="726" priority="175">
      <formula>$B$5="Lactate Tolerance"</formula>
    </cfRule>
    <cfRule type="expression" dxfId="725" priority="174">
      <formula>$B$5="VO2 Max"</formula>
    </cfRule>
    <cfRule type="expression" dxfId="724" priority="173">
      <formula>$B$5="Threshold"</formula>
    </cfRule>
    <cfRule type="expression" dxfId="723" priority="172">
      <formula>$B$5="Turnover and Pace Work"</formula>
    </cfRule>
    <cfRule type="expression" dxfId="722" priority="171">
      <formula>$B$5="Aerobic Running"</formula>
    </cfRule>
    <cfRule type="expression" dxfId="721" priority="170">
      <formula>$B$5="Stretching and Mobility"</formula>
    </cfRule>
    <cfRule type="expression" dxfId="720" priority="169">
      <formula>$B$5="Recovery"</formula>
    </cfRule>
  </conditionalFormatting>
  <conditionalFormatting sqref="A6:F6">
    <cfRule type="expression" dxfId="719" priority="164">
      <formula>$B$6="Turnover and Pace Work"</formula>
    </cfRule>
    <cfRule type="expression" dxfId="718" priority="167">
      <formula>$B$6="Lactate Tolerance"</formula>
    </cfRule>
    <cfRule type="expression" dxfId="717" priority="166">
      <formula>$B$6="VO2 Max"</formula>
    </cfRule>
    <cfRule type="expression" dxfId="716" priority="165">
      <formula>$B$6="Threshold"</formula>
    </cfRule>
    <cfRule type="expression" dxfId="715" priority="168">
      <formula>$B$6="Speed Development"</formula>
    </cfRule>
    <cfRule type="expression" dxfId="714" priority="163">
      <formula>$B$6="Aerobic Running"</formula>
    </cfRule>
    <cfRule type="expression" dxfId="713" priority="162">
      <formula>$B$6="Stretching and Mobility"</formula>
    </cfRule>
    <cfRule type="expression" dxfId="712" priority="161">
      <formula>$B$6="Recovery"</formula>
    </cfRule>
  </conditionalFormatting>
  <conditionalFormatting sqref="A7:F7">
    <cfRule type="expression" dxfId="711" priority="160">
      <formula>$B$7="Speed Development"</formula>
    </cfRule>
    <cfRule type="expression" dxfId="710" priority="159">
      <formula>$B$7="Lactate Tolerance"</formula>
    </cfRule>
    <cfRule type="expression" dxfId="709" priority="158">
      <formula>$B$7="VO2 Max"</formula>
    </cfRule>
    <cfRule type="expression" dxfId="708" priority="157">
      <formula>$B$7="Threshold"</formula>
    </cfRule>
    <cfRule type="expression" dxfId="707" priority="156">
      <formula>$B$7="Turnover and Pace Work"</formula>
    </cfRule>
    <cfRule type="expression" dxfId="706" priority="155">
      <formula>$B$7="Aerobic Running"</formula>
    </cfRule>
    <cfRule type="expression" dxfId="705" priority="154">
      <formula>$B$7="Stretching and Mobility"</formula>
    </cfRule>
    <cfRule type="expression" dxfId="704" priority="153">
      <formula>$B$7="Recovery"</formula>
    </cfRule>
  </conditionalFormatting>
  <conditionalFormatting sqref="A8:F8">
    <cfRule type="expression" dxfId="703" priority="152">
      <formula>$B$8="Speed Development"</formula>
    </cfRule>
    <cfRule type="expression" dxfId="702" priority="151">
      <formula>$B$8="Lactate Tolerance"</formula>
    </cfRule>
    <cfRule type="expression" dxfId="701" priority="150">
      <formula>$B$8="VO2 Max"</formula>
    </cfRule>
    <cfRule type="expression" dxfId="700" priority="149">
      <formula>$B$8="Threshold"</formula>
    </cfRule>
    <cfRule type="expression" dxfId="699" priority="148">
      <formula>$B$8="Turnover and Pace Work"</formula>
    </cfRule>
    <cfRule type="expression" dxfId="698" priority="147">
      <formula>$B$8="Aerobic Running"</formula>
    </cfRule>
    <cfRule type="expression" dxfId="697" priority="146">
      <formula>$B$8="Stretching and Mobility"</formula>
    </cfRule>
    <cfRule type="expression" dxfId="696" priority="145">
      <formula>$B$8="Recovery"</formula>
    </cfRule>
  </conditionalFormatting>
  <conditionalFormatting sqref="A9:F9">
    <cfRule type="expression" dxfId="695" priority="140">
      <formula>$B$9="Turnover and Pace Work"</formula>
    </cfRule>
    <cfRule type="expression" dxfId="694" priority="143">
      <formula>$B$9="Lactate Tolerance"</formula>
    </cfRule>
    <cfRule type="expression" dxfId="693" priority="142">
      <formula>$B$9="VO2 Max"</formula>
    </cfRule>
    <cfRule type="expression" dxfId="692" priority="141">
      <formula>$B$9="Threshold"</formula>
    </cfRule>
    <cfRule type="expression" dxfId="691" priority="144">
      <formula>$B$9="Speed Development"</formula>
    </cfRule>
    <cfRule type="expression" dxfId="690" priority="139">
      <formula>$B$9="Aerobic Running"</formula>
    </cfRule>
    <cfRule type="expression" dxfId="689" priority="138">
      <formula>$B$9="Stretching and Mobility"</formula>
    </cfRule>
    <cfRule type="expression" dxfId="688" priority="137">
      <formula>$B$9="Recovery"</formula>
    </cfRule>
  </conditionalFormatting>
  <conditionalFormatting sqref="A10:F10">
    <cfRule type="expression" dxfId="687" priority="136">
      <formula>$B$10="Speed Development"</formula>
    </cfRule>
    <cfRule type="expression" dxfId="686" priority="135">
      <formula>$B$10="Lactate Tolerance"</formula>
    </cfRule>
    <cfRule type="expression" dxfId="685" priority="134">
      <formula>$B$10="VO2 Max"</formula>
    </cfRule>
    <cfRule type="expression" dxfId="684" priority="133">
      <formula>$B$10="Threshold"</formula>
    </cfRule>
    <cfRule type="expression" dxfId="683" priority="132">
      <formula>$B$10="Turnover and Pace Work"</formula>
    </cfRule>
    <cfRule type="expression" dxfId="682" priority="131">
      <formula>$B$10="Aerobic Running"</formula>
    </cfRule>
    <cfRule type="expression" dxfId="681" priority="130">
      <formula>$B$10="Stretching and Mobility"</formula>
    </cfRule>
    <cfRule type="expression" dxfId="680" priority="129">
      <formula>$B$10="Recovery"</formula>
    </cfRule>
  </conditionalFormatting>
  <conditionalFormatting sqref="A11:F11">
    <cfRule type="expression" dxfId="679" priority="128">
      <formula>$B$11="Speed Development"</formula>
    </cfRule>
    <cfRule type="expression" dxfId="678" priority="127">
      <formula>$B$11="Lactate Tolerance"</formula>
    </cfRule>
    <cfRule type="expression" dxfId="677" priority="126">
      <formula>$B$11="VO2 Max"</formula>
    </cfRule>
    <cfRule type="expression" dxfId="676" priority="125">
      <formula>$B$11="Threshold"</formula>
    </cfRule>
    <cfRule type="expression" dxfId="675" priority="124">
      <formula>$B$11="Turnover and Pace Work"</formula>
    </cfRule>
    <cfRule type="expression" dxfId="674" priority="123">
      <formula>$B$11="Aerobic Running"</formula>
    </cfRule>
    <cfRule type="expression" dxfId="673" priority="122">
      <formula>$B$11="Stretching and Mobility"</formula>
    </cfRule>
    <cfRule type="expression" dxfId="672" priority="121">
      <formula>$B$11="Recovery"</formula>
    </cfRule>
  </conditionalFormatting>
  <conditionalFormatting sqref="A12:F12">
    <cfRule type="expression" dxfId="671" priority="120">
      <formula>$B$12="Speed Development"</formula>
    </cfRule>
    <cfRule type="expression" dxfId="670" priority="119">
      <formula>$B$12="Lactate Tolerance"</formula>
    </cfRule>
    <cfRule type="expression" dxfId="669" priority="118">
      <formula>$B$12="VO2 Max"</formula>
    </cfRule>
    <cfRule type="expression" dxfId="668" priority="117">
      <formula>$B$12="Threshold"</formula>
    </cfRule>
    <cfRule type="expression" dxfId="667" priority="116">
      <formula>$B$12="Turnover and Pace Work"</formula>
    </cfRule>
    <cfRule type="expression" dxfId="666" priority="115">
      <formula>$B$12="Aerobic Running"</formula>
    </cfRule>
    <cfRule type="expression" dxfId="665" priority="114">
      <formula>$B$12="Stretching and Mobility"</formula>
    </cfRule>
    <cfRule type="expression" dxfId="664" priority="113">
      <formula>$B$12="Recovery"</formula>
    </cfRule>
  </conditionalFormatting>
  <conditionalFormatting sqref="A13:F13">
    <cfRule type="expression" dxfId="663" priority="112">
      <formula>$B$13="Speed Development"</formula>
    </cfRule>
    <cfRule type="expression" dxfId="662" priority="111">
      <formula>$B$13="Lactate Tolerance"</formula>
    </cfRule>
    <cfRule type="expression" dxfId="661" priority="110">
      <formula>$B$13="VO2 Max"</formula>
    </cfRule>
    <cfRule type="expression" dxfId="660" priority="109">
      <formula>$B$13="Threshold"</formula>
    </cfRule>
    <cfRule type="expression" dxfId="659" priority="108">
      <formula>$B$13="Turnover and Pace Work"</formula>
    </cfRule>
    <cfRule type="expression" dxfId="658" priority="107">
      <formula>$B$13="Aerobic Running"</formula>
    </cfRule>
    <cfRule type="expression" dxfId="657" priority="106">
      <formula>$B$13="Stretching and Mobility"</formula>
    </cfRule>
    <cfRule type="expression" dxfId="656" priority="105">
      <formula>$B$13="Recovery"</formula>
    </cfRule>
  </conditionalFormatting>
  <conditionalFormatting sqref="A14:F14">
    <cfRule type="expression" dxfId="655" priority="104">
      <formula>$B$14="Speed Development"</formula>
    </cfRule>
    <cfRule type="expression" dxfId="654" priority="103">
      <formula>$B$14="Lactate Tolerance"</formula>
    </cfRule>
    <cfRule type="expression" dxfId="653" priority="102">
      <formula>$B$14="VO2 Max"</formula>
    </cfRule>
    <cfRule type="expression" dxfId="652" priority="101">
      <formula>$B$14="Threshold"</formula>
    </cfRule>
    <cfRule type="expression" dxfId="651" priority="100">
      <formula>$B$14="Turnover and Pace Work"</formula>
    </cfRule>
    <cfRule type="expression" dxfId="650" priority="99">
      <formula>$B$14="Aerobic Running"</formula>
    </cfRule>
    <cfRule type="expression" dxfId="649" priority="98">
      <formula>$B$14="Stretching and Mobility"</formula>
    </cfRule>
    <cfRule type="expression" dxfId="648" priority="97">
      <formula>$B$14="Recovery"</formula>
    </cfRule>
  </conditionalFormatting>
  <conditionalFormatting sqref="A15:F15">
    <cfRule type="expression" dxfId="647" priority="93">
      <formula>$B$15="Threshold"</formula>
    </cfRule>
    <cfRule type="expression" dxfId="646" priority="90">
      <formula>$B$15="Stretching and Mobility"</formula>
    </cfRule>
    <cfRule type="expression" dxfId="645" priority="91">
      <formula>$B$15="Aerobic Running"</formula>
    </cfRule>
    <cfRule type="expression" dxfId="644" priority="92">
      <formula>$B$15="Turnover and Pace Work"</formula>
    </cfRule>
    <cfRule type="expression" dxfId="643" priority="89">
      <formula>$B$15="Recovery"</formula>
    </cfRule>
    <cfRule type="expression" dxfId="642" priority="94">
      <formula>$B$15="VO2 Max"</formula>
    </cfRule>
    <cfRule type="expression" dxfId="641" priority="95">
      <formula>$B$15="Lactate Tolerance"</formula>
    </cfRule>
    <cfRule type="expression" dxfId="640" priority="96">
      <formula>$B$15="Speed Development"</formula>
    </cfRule>
  </conditionalFormatting>
  <conditionalFormatting sqref="A16:F16">
    <cfRule type="expression" dxfId="639" priority="88">
      <formula>$B$16="Speed Development"</formula>
    </cfRule>
    <cfRule type="expression" dxfId="638" priority="87">
      <formula>$B$16="Lactate Tolerance"</formula>
    </cfRule>
    <cfRule type="expression" dxfId="637" priority="86">
      <formula>$B$16="VO2 Max"</formula>
    </cfRule>
    <cfRule type="expression" dxfId="636" priority="85">
      <formula>$B$16="Threshold"</formula>
    </cfRule>
    <cfRule type="expression" dxfId="635" priority="84">
      <formula>$B$16="Turnover and Pace Work"</formula>
    </cfRule>
    <cfRule type="expression" dxfId="634" priority="83">
      <formula>$B$16="Aerobic Running"</formula>
    </cfRule>
    <cfRule type="expression" dxfId="633" priority="82">
      <formula>$B$16="Stretching and Mobility"</formula>
    </cfRule>
    <cfRule type="expression" dxfId="632" priority="81">
      <formula>$B$16="Recovery"</formula>
    </cfRule>
  </conditionalFormatting>
  <conditionalFormatting sqref="A17:F17">
    <cfRule type="expression" dxfId="631" priority="80">
      <formula>$B$17="Speed Development"</formula>
    </cfRule>
    <cfRule type="expression" dxfId="630" priority="79">
      <formula>$B$17="Lactate Tolerance"</formula>
    </cfRule>
    <cfRule type="expression" dxfId="629" priority="78">
      <formula>$B$17="VO2 Max"</formula>
    </cfRule>
    <cfRule type="expression" dxfId="628" priority="77">
      <formula>$B$17="Threshold"</formula>
    </cfRule>
    <cfRule type="expression" dxfId="627" priority="76">
      <formula>$B$17="Turnover and Pace Work"</formula>
    </cfRule>
    <cfRule type="expression" dxfId="626" priority="75">
      <formula>$B$17="Aerobic Running"</formula>
    </cfRule>
    <cfRule type="expression" dxfId="625" priority="74">
      <formula>$B$17="Stretching and Mobility"</formula>
    </cfRule>
    <cfRule type="expression" dxfId="624" priority="73">
      <formula>$B$17="Recovery"</formula>
    </cfRule>
  </conditionalFormatting>
  <conditionalFormatting sqref="A18:F18">
    <cfRule type="expression" dxfId="623" priority="72">
      <formula>$B$18="Speed Development"</formula>
    </cfRule>
    <cfRule type="expression" dxfId="622" priority="71">
      <formula>$B$18="Lactate Tolerance"</formula>
    </cfRule>
    <cfRule type="expression" dxfId="621" priority="70">
      <formula>$B$18="VO2 Max"</formula>
    </cfRule>
    <cfRule type="expression" dxfId="620" priority="69">
      <formula>$B$18="Threshold"</formula>
    </cfRule>
    <cfRule type="expression" dxfId="619" priority="68">
      <formula>$B$18="Turnover and Pace Work"</formula>
    </cfRule>
    <cfRule type="expression" dxfId="618" priority="67">
      <formula>$B$18="Aerobic Running"</formula>
    </cfRule>
    <cfRule type="expression" dxfId="617" priority="66">
      <formula>$B$18="Stretching and Mobility"</formula>
    </cfRule>
    <cfRule type="expression" dxfId="616" priority="65">
      <formula>$B$18="Recovery"</formula>
    </cfRule>
  </conditionalFormatting>
  <conditionalFormatting sqref="A19:F19">
    <cfRule type="expression" dxfId="615" priority="64">
      <formula>$B$19="Speed Development"</formula>
    </cfRule>
    <cfRule type="expression" dxfId="614" priority="63">
      <formula>$B$19="Lactate Tolerance"</formula>
    </cfRule>
    <cfRule type="expression" dxfId="613" priority="62">
      <formula>$B$19="VO2 Max"</formula>
    </cfRule>
    <cfRule type="expression" dxfId="612" priority="61">
      <formula>$B$19="Threshold"</formula>
    </cfRule>
    <cfRule type="expression" dxfId="611" priority="60">
      <formula>$B$19="Turnover and Pace Work"</formula>
    </cfRule>
    <cfRule type="expression" dxfId="610" priority="59">
      <formula>$B$19="Aerobic Running"</formula>
    </cfRule>
    <cfRule type="expression" dxfId="609" priority="58">
      <formula>$B$19="Stretching and Mobility"</formula>
    </cfRule>
    <cfRule type="expression" dxfId="608" priority="57">
      <formula>$B$19="Recovery"</formula>
    </cfRule>
  </conditionalFormatting>
  <conditionalFormatting sqref="A20:F20">
    <cfRule type="expression" dxfId="607" priority="56">
      <formula>$B$20="Speed Development"</formula>
    </cfRule>
    <cfRule type="expression" dxfId="606" priority="55">
      <formula>$B$20="Lactate Tolerance"</formula>
    </cfRule>
    <cfRule type="expression" dxfId="605" priority="54">
      <formula>$B$20="VO2 Max"</formula>
    </cfRule>
    <cfRule type="expression" dxfId="604" priority="53">
      <formula>$B$20="Threshold"</formula>
    </cfRule>
    <cfRule type="expression" dxfId="603" priority="52">
      <formula>$B$20="Turnover and Pace Work"</formula>
    </cfRule>
    <cfRule type="expression" dxfId="602" priority="51">
      <formula>$B$20="Aerobic Running"</formula>
    </cfRule>
    <cfRule type="expression" dxfId="601" priority="50">
      <formula>$B$20="Stretching and Mobility"</formula>
    </cfRule>
    <cfRule type="expression" dxfId="600" priority="49">
      <formula>$B$20="Recovery"</formula>
    </cfRule>
  </conditionalFormatting>
  <conditionalFormatting sqref="A21:F21">
    <cfRule type="expression" dxfId="599" priority="48">
      <formula>$B$21="Speed Development"</formula>
    </cfRule>
    <cfRule type="expression" dxfId="598" priority="47">
      <formula>$B$21="Lactate Tolerance"</formula>
    </cfRule>
    <cfRule type="expression" dxfId="597" priority="46">
      <formula>$B$21="VO2 Max"</formula>
    </cfRule>
    <cfRule type="expression" dxfId="596" priority="45">
      <formula>$B$21="Threshold"</formula>
    </cfRule>
    <cfRule type="expression" dxfId="595" priority="44">
      <formula>$B$21="Turnover and Pace Work"</formula>
    </cfRule>
    <cfRule type="expression" dxfId="594" priority="43">
      <formula>$B$21="Aerobic Running"</formula>
    </cfRule>
    <cfRule type="expression" dxfId="593" priority="42">
      <formula>$B$21="Stretching and Mobility"</formula>
    </cfRule>
    <cfRule type="expression" dxfId="592" priority="41">
      <formula>$B$21="Recovery"</formula>
    </cfRule>
  </conditionalFormatting>
  <conditionalFormatting sqref="A22:F22">
    <cfRule type="expression" dxfId="591" priority="40">
      <formula>$B$22="Speed Development"</formula>
    </cfRule>
    <cfRule type="expression" dxfId="590" priority="39">
      <formula>$B$22="Lactate Tolerance"</formula>
    </cfRule>
    <cfRule type="expression" dxfId="589" priority="38">
      <formula>$B$22="VO2 Max"</formula>
    </cfRule>
    <cfRule type="expression" dxfId="588" priority="37">
      <formula>$B$22="Threshold"</formula>
    </cfRule>
    <cfRule type="expression" dxfId="587" priority="36">
      <formula>$B$22="Turnover and Pace Work"</formula>
    </cfRule>
    <cfRule type="expression" dxfId="586" priority="35">
      <formula>$B$22="Aerobic Running"</formula>
    </cfRule>
    <cfRule type="expression" dxfId="585" priority="34">
      <formula>$B$22="Stretching and Mobility"</formula>
    </cfRule>
    <cfRule type="expression" dxfId="584" priority="33">
      <formula>$B$22="Recovery"</formula>
    </cfRule>
  </conditionalFormatting>
  <conditionalFormatting sqref="A23:F23">
    <cfRule type="expression" dxfId="583" priority="32">
      <formula>$B$23="Speed Development"</formula>
    </cfRule>
    <cfRule type="expression" dxfId="582" priority="31">
      <formula>$B$23="Lactate Tolerance"</formula>
    </cfRule>
    <cfRule type="expression" dxfId="581" priority="30">
      <formula>$B$23="VO2 Max"</formula>
    </cfRule>
    <cfRule type="expression" dxfId="580" priority="29">
      <formula>$B$23="Threshold"</formula>
    </cfRule>
    <cfRule type="expression" dxfId="579" priority="28">
      <formula>$B$23="Turnover and Pace Work"</formula>
    </cfRule>
    <cfRule type="expression" dxfId="578" priority="27">
      <formula>$B$23="Aerobic Running"</formula>
    </cfRule>
    <cfRule type="expression" dxfId="577" priority="26">
      <formula>$B$23="Stretching and Mobility"</formula>
    </cfRule>
    <cfRule type="expression" dxfId="576" priority="25">
      <formula>$B$23="Recovery"</formula>
    </cfRule>
  </conditionalFormatting>
  <conditionalFormatting sqref="A24:F24">
    <cfRule type="expression" dxfId="575" priority="24">
      <formula>$B$24="Speed Development"</formula>
    </cfRule>
    <cfRule type="expression" dxfId="574" priority="23">
      <formula>$B$24="Lactate Tolerance"</formula>
    </cfRule>
    <cfRule type="expression" dxfId="573" priority="22">
      <formula>$B$24="VO2 Max"</formula>
    </cfRule>
    <cfRule type="expression" dxfId="572" priority="21">
      <formula>$B$24="Threshold"</formula>
    </cfRule>
    <cfRule type="expression" dxfId="571" priority="20">
      <formula>$B$24="Turnover and Pace Work"</formula>
    </cfRule>
    <cfRule type="expression" dxfId="570" priority="19">
      <formula>$B$24="Aerobic Running"</formula>
    </cfRule>
    <cfRule type="expression" dxfId="569" priority="18">
      <formula>$B$24="Stretching and Mobility"</formula>
    </cfRule>
    <cfRule type="expression" dxfId="568" priority="17">
      <formula>$B$24="Recovery"</formula>
    </cfRule>
  </conditionalFormatting>
  <conditionalFormatting sqref="A25:F25">
    <cfRule type="expression" dxfId="567" priority="16">
      <formula>$B$25="Speed Development"</formula>
    </cfRule>
    <cfRule type="expression" dxfId="566" priority="15">
      <formula>$B$25="Lactate Tolerance"</formula>
    </cfRule>
    <cfRule type="expression" dxfId="565" priority="14">
      <formula>$B$25="VO2 Max"</formula>
    </cfRule>
    <cfRule type="expression" dxfId="564" priority="13">
      <formula>$B$25="Threshold"</formula>
    </cfRule>
    <cfRule type="expression" dxfId="563" priority="12">
      <formula>$B$25="Turnover and Pace Work"</formula>
    </cfRule>
    <cfRule type="expression" dxfId="562" priority="11">
      <formula>$B$25="Aerobic Running"</formula>
    </cfRule>
    <cfRule type="expression" dxfId="561" priority="10">
      <formula>$B$25="Stretching and Mobility"</formula>
    </cfRule>
    <cfRule type="expression" dxfId="560" priority="9">
      <formula>$B$25="Recovery"</formula>
    </cfRule>
  </conditionalFormatting>
  <conditionalFormatting sqref="A26:F26">
    <cfRule type="expression" dxfId="559" priority="8">
      <formula>$B$26="Speed Development"</formula>
    </cfRule>
    <cfRule type="expression" dxfId="558" priority="7">
      <formula>$B$26="Lactate Tolerance"</formula>
    </cfRule>
    <cfRule type="expression" dxfId="557" priority="6">
      <formula>$B$26="VO2 Max"</formula>
    </cfRule>
    <cfRule type="expression" dxfId="556" priority="5">
      <formula>$B$26="Threshold"</formula>
    </cfRule>
    <cfRule type="expression" dxfId="555" priority="4">
      <formula>$B$26="Turnover and Pace Work"</formula>
    </cfRule>
    <cfRule type="expression" dxfId="554" priority="3">
      <formula>$B$26="Aerobic Running"</formula>
    </cfRule>
    <cfRule type="expression" dxfId="553" priority="2">
      <formula>$B$26="Stretching and Mobility"</formula>
    </cfRule>
    <cfRule type="expression" dxfId="552" priority="1">
      <formula>$B$26="Recovery"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74FB43F-B0BB-504D-83E0-B11ED831BE4D}">
          <x14:formula1>
            <xm:f>Data!$D$2:$D$50</xm:f>
          </x14:formula1>
          <xm:sqref>D4:D26</xm:sqref>
        </x14:dataValidation>
        <x14:dataValidation type="list" allowBlank="1" showInputMessage="1" showErrorMessage="1" xr:uid="{E3DE53AF-F4FB-5C45-98E3-05EBF4E49027}">
          <x14:formula1>
            <xm:f>Data!$C$2:$C$50</xm:f>
          </x14:formula1>
          <xm:sqref>C4:C26</xm:sqref>
        </x14:dataValidation>
        <x14:dataValidation type="list" allowBlank="1" showInputMessage="1" showErrorMessage="1" xr:uid="{6792BE34-1371-8C4C-8222-C094C757CB0E}">
          <x14:formula1>
            <xm:f>Data!$B$2:$B$50</xm:f>
          </x14:formula1>
          <xm:sqref>A4:A26</xm:sqref>
        </x14:dataValidation>
        <x14:dataValidation type="list" allowBlank="1" showInputMessage="1" showErrorMessage="1" xr:uid="{EB41947B-69E4-ED49-87A6-94AC80FD77F3}">
          <x14:formula1>
            <xm:f>Data!$F$2:$F$50</xm:f>
          </x14:formula1>
          <xm:sqref>C1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868A4-126B-FA4F-A741-B02BFD077B0B}">
  <dimension ref="A1:T26"/>
  <sheetViews>
    <sheetView zoomScale="140" zoomScaleNormal="140" workbookViewId="0">
      <selection activeCell="H17" sqref="H17"/>
    </sheetView>
  </sheetViews>
  <sheetFormatPr baseColWidth="10" defaultRowHeight="16"/>
  <cols>
    <col min="1" max="1" width="23.33203125" customWidth="1"/>
    <col min="2" max="2" width="25.5" customWidth="1"/>
    <col min="3" max="4" width="16" customWidth="1"/>
    <col min="5" max="5" width="13.1640625" customWidth="1"/>
    <col min="6" max="6" width="70.5" customWidth="1"/>
    <col min="7" max="10" width="13.1640625" customWidth="1"/>
    <col min="11" max="11" width="7.1640625" customWidth="1"/>
    <col min="12" max="12" width="43.5" customWidth="1"/>
  </cols>
  <sheetData>
    <row r="1" spans="1:20" ht="23">
      <c r="A1" s="20" t="s">
        <v>89</v>
      </c>
      <c r="B1" s="21">
        <v>45687</v>
      </c>
      <c r="C1" s="20" t="s">
        <v>113</v>
      </c>
      <c r="D1" s="20" t="s">
        <v>62</v>
      </c>
      <c r="E1" s="91" t="s">
        <v>61</v>
      </c>
      <c r="F1" s="91"/>
      <c r="G1" s="86" t="s">
        <v>54</v>
      </c>
      <c r="H1" s="87"/>
      <c r="I1" s="87"/>
      <c r="J1" s="87"/>
      <c r="L1" s="25" t="s">
        <v>39</v>
      </c>
      <c r="M1" s="84" t="s">
        <v>11</v>
      </c>
      <c r="N1" s="84"/>
      <c r="O1" s="84"/>
      <c r="P1" s="84"/>
      <c r="Q1" s="84" t="s">
        <v>12</v>
      </c>
      <c r="R1" s="84"/>
      <c r="S1" s="84"/>
      <c r="T1" s="84"/>
    </row>
    <row r="2" spans="1:20" ht="17">
      <c r="A2" s="88" t="s">
        <v>16</v>
      </c>
      <c r="B2" s="88" t="s">
        <v>40</v>
      </c>
      <c r="C2" s="88" t="s">
        <v>55</v>
      </c>
      <c r="D2" s="88" t="s">
        <v>63</v>
      </c>
      <c r="E2" s="89" t="s">
        <v>13</v>
      </c>
      <c r="F2" s="89"/>
      <c r="G2" s="84" t="s">
        <v>47</v>
      </c>
      <c r="H2" s="84"/>
      <c r="I2" s="84" t="s">
        <v>46</v>
      </c>
      <c r="J2" s="84"/>
      <c r="K2" s="90"/>
      <c r="L2" s="26"/>
      <c r="M2" s="83" t="s">
        <v>78</v>
      </c>
      <c r="N2" s="83"/>
      <c r="O2" s="83"/>
      <c r="P2" s="83"/>
      <c r="Q2" s="80" t="s">
        <v>79</v>
      </c>
      <c r="R2" s="80"/>
      <c r="S2" s="80"/>
      <c r="T2" s="80"/>
    </row>
    <row r="3" spans="1:20" ht="17">
      <c r="A3" s="88"/>
      <c r="B3" s="88"/>
      <c r="C3" s="88"/>
      <c r="D3" s="88"/>
      <c r="E3" s="89"/>
      <c r="F3" s="89"/>
      <c r="G3" s="22" t="s">
        <v>44</v>
      </c>
      <c r="H3" s="22" t="s">
        <v>45</v>
      </c>
      <c r="I3" s="22" t="s">
        <v>44</v>
      </c>
      <c r="J3" s="22" t="s">
        <v>45</v>
      </c>
      <c r="K3" s="90"/>
      <c r="L3" s="26"/>
      <c r="M3" s="23"/>
      <c r="N3" s="23"/>
      <c r="O3" s="23"/>
      <c r="P3" s="23"/>
      <c r="Q3" s="23"/>
      <c r="R3" s="6"/>
      <c r="S3" s="23"/>
      <c r="T3" s="23"/>
    </row>
    <row r="4" spans="1:20" ht="50" customHeight="1">
      <c r="A4" s="6" t="s">
        <v>10</v>
      </c>
      <c r="B4" s="6" t="str">
        <f>_xlfn.XLOOKUP(A4,TrainingTable[Training Component],TrainingTable[Category of Training Stimulus],"")</f>
        <v>Aerobic Running</v>
      </c>
      <c r="C4" s="6" t="s">
        <v>56</v>
      </c>
      <c r="D4" s="6" t="s">
        <v>68</v>
      </c>
      <c r="E4" s="82" t="s">
        <v>53</v>
      </c>
      <c r="F4" s="82"/>
      <c r="G4" s="23">
        <v>4</v>
      </c>
      <c r="H4" s="23">
        <v>5</v>
      </c>
      <c r="I4" s="23">
        <v>0.5</v>
      </c>
      <c r="J4" s="23">
        <v>0.5</v>
      </c>
      <c r="K4" s="2"/>
      <c r="L4" s="27" t="s">
        <v>77</v>
      </c>
      <c r="M4" s="28">
        <f>SUMIF($B$4:$B$26,"Aerobic Running",G4:G26)</f>
        <v>29</v>
      </c>
      <c r="N4" s="28">
        <f>SUMIF($B$4:$B$26,"Aerobic Running",H4:H26)</f>
        <v>36</v>
      </c>
      <c r="O4" s="39">
        <f t="shared" ref="O4:O9" si="0">M4/$M$10</f>
        <v>0.59793814432989689</v>
      </c>
      <c r="P4" s="39">
        <f t="shared" ref="P4:P10" si="1">N4/$N$10</f>
        <v>0.64864864864864868</v>
      </c>
      <c r="Q4" s="28">
        <f>SUMIF($B$4:$B$26,"Aerobic Running",I4:I26)</f>
        <v>2.5</v>
      </c>
      <c r="R4" s="28">
        <f>SUMIF($B$4:$B$26,"Aerobic Running",J4:J26)</f>
        <v>4</v>
      </c>
      <c r="S4" s="39">
        <f>Q4/$Q$10</f>
        <v>0.38759689922480622</v>
      </c>
      <c r="T4" s="39">
        <f>R4/$R$10</f>
        <v>0.45454545454545459</v>
      </c>
    </row>
    <row r="5" spans="1:20" ht="50" customHeight="1">
      <c r="A5" s="6" t="s">
        <v>19</v>
      </c>
      <c r="B5" s="6" t="str">
        <f>_xlfn.XLOOKUP(A5,TrainingTable[Training Component],TrainingTable[Category of Training Stimulus],"")</f>
        <v>Stretching and Mobility</v>
      </c>
      <c r="C5" s="6" t="s">
        <v>56</v>
      </c>
      <c r="D5" s="6" t="s">
        <v>68</v>
      </c>
      <c r="E5" s="82" t="s">
        <v>71</v>
      </c>
      <c r="F5" s="82"/>
      <c r="G5" s="23">
        <v>5</v>
      </c>
      <c r="H5" s="23">
        <v>8</v>
      </c>
      <c r="I5" s="23">
        <v>0</v>
      </c>
      <c r="J5" s="23">
        <v>0</v>
      </c>
      <c r="K5" s="2"/>
      <c r="L5" s="29" t="s">
        <v>34</v>
      </c>
      <c r="M5" s="30">
        <f>SUMIF($B$4:$B$26,"Turnover and Pace Work",G4:G26)</f>
        <v>3</v>
      </c>
      <c r="N5" s="30">
        <f>SUMIF($B$4:$B$26,"Turnover and Pace Work",H4:H26)</f>
        <v>4</v>
      </c>
      <c r="O5" s="40">
        <f t="shared" si="0"/>
        <v>6.1855670103092786E-2</v>
      </c>
      <c r="P5" s="40">
        <f t="shared" si="1"/>
        <v>7.2072072072072071E-2</v>
      </c>
      <c r="Q5" s="30">
        <f>SUMIF($B$4:$B$26,"Turnover and Pace Work",I4:I26)</f>
        <v>0.60000000000000009</v>
      </c>
      <c r="R5" s="30">
        <f>SUMIF($B$4:$B$26,"Turnover and Pace Work",J4:J26)</f>
        <v>0.60000000000000009</v>
      </c>
      <c r="S5" s="40">
        <f t="shared" ref="S5:S10" si="2">Q5/$Q$10</f>
        <v>9.3023255813953515E-2</v>
      </c>
      <c r="T5" s="40">
        <f t="shared" ref="T5:T10" si="3">R5/$R$10</f>
        <v>6.8181818181818205E-2</v>
      </c>
    </row>
    <row r="6" spans="1:20" ht="50" customHeight="1">
      <c r="A6" s="6" t="s">
        <v>43</v>
      </c>
      <c r="B6" s="6" t="str">
        <f>_xlfn.XLOOKUP(A6,TrainingTable[Training Component],TrainingTable[Category of Training Stimulus],"")</f>
        <v>Turnover and Pace Work</v>
      </c>
      <c r="C6" s="6" t="s">
        <v>56</v>
      </c>
      <c r="D6" s="6" t="s">
        <v>69</v>
      </c>
      <c r="E6" s="82" t="s">
        <v>72</v>
      </c>
      <c r="F6" s="82"/>
      <c r="G6" s="23">
        <v>1</v>
      </c>
      <c r="H6" s="23">
        <v>1</v>
      </c>
      <c r="I6" s="23">
        <v>0.2</v>
      </c>
      <c r="J6" s="23">
        <v>0.2</v>
      </c>
      <c r="K6" s="2"/>
      <c r="L6" s="31" t="s">
        <v>22</v>
      </c>
      <c r="M6" s="32">
        <f>SUMIF($B$4:$B$26,"Threshold",G4:G26)</f>
        <v>8</v>
      </c>
      <c r="N6" s="32">
        <f>SUMIF($B$4:$B$26,"Threshold",H4:H26)</f>
        <v>10</v>
      </c>
      <c r="O6" s="41">
        <f t="shared" si="0"/>
        <v>0.16494845360824742</v>
      </c>
      <c r="P6" s="41">
        <f t="shared" si="1"/>
        <v>0.18018018018018017</v>
      </c>
      <c r="Q6" s="32">
        <f>SUMIF($B$4:$B$26,"Threshold",I4:I26)</f>
        <v>0.75</v>
      </c>
      <c r="R6" s="32">
        <f>SUMIF($B$4:$B$26,"Threshold",J4:J26)</f>
        <v>1.6</v>
      </c>
      <c r="S6" s="41">
        <f t="shared" si="2"/>
        <v>0.11627906976744187</v>
      </c>
      <c r="T6" s="41">
        <f t="shared" si="3"/>
        <v>0.18181818181818185</v>
      </c>
    </row>
    <row r="7" spans="1:20" ht="50" customHeight="1">
      <c r="A7" s="6" t="s">
        <v>49</v>
      </c>
      <c r="B7" s="6" t="str">
        <f>_xlfn.XLOOKUP(A7,TrainingTable[Training Component],TrainingTable[Category of Training Stimulus],"")</f>
        <v>Recovery</v>
      </c>
      <c r="C7" s="6" t="s">
        <v>58</v>
      </c>
      <c r="D7" s="6" t="s">
        <v>58</v>
      </c>
      <c r="E7" s="82" t="s">
        <v>74</v>
      </c>
      <c r="F7" s="82"/>
      <c r="G7" s="23">
        <v>3</v>
      </c>
      <c r="H7" s="23">
        <v>3</v>
      </c>
      <c r="I7" s="23">
        <v>0</v>
      </c>
      <c r="J7" s="23">
        <v>0</v>
      </c>
      <c r="K7" s="2"/>
      <c r="L7" s="35" t="s">
        <v>1</v>
      </c>
      <c r="M7" s="36">
        <f>SUMIF($B$4:$B$26,"VO2 Max",G4:G26)</f>
        <v>0</v>
      </c>
      <c r="N7" s="36">
        <f>SUMIF($B$4:$B$26,"VO2 Max",H4:H26)</f>
        <v>0</v>
      </c>
      <c r="O7" s="42">
        <f t="shared" si="0"/>
        <v>0</v>
      </c>
      <c r="P7" s="42">
        <f t="shared" si="1"/>
        <v>0</v>
      </c>
      <c r="Q7" s="36">
        <f>SUMIF($B$4:$B$26,"VO2 Max",I4:I26)</f>
        <v>0</v>
      </c>
      <c r="R7" s="36">
        <f>SUMIF($B$4:$B$26,"VO2 Max",J4:J26)</f>
        <v>0</v>
      </c>
      <c r="S7" s="42">
        <f t="shared" si="2"/>
        <v>0</v>
      </c>
      <c r="T7" s="42">
        <f t="shared" si="3"/>
        <v>0</v>
      </c>
    </row>
    <row r="8" spans="1:20" ht="50" customHeight="1">
      <c r="A8" s="6" t="s">
        <v>31</v>
      </c>
      <c r="B8" s="6" t="str">
        <f>_xlfn.XLOOKUP(A8,TrainingTable[Training Component],TrainingTable[Category of Training Stimulus],"")</f>
        <v>Speed Development</v>
      </c>
      <c r="C8" s="6" t="s">
        <v>57</v>
      </c>
      <c r="D8" s="6" t="s">
        <v>65</v>
      </c>
      <c r="E8" s="82" t="s">
        <v>73</v>
      </c>
      <c r="F8" s="82"/>
      <c r="G8" s="23">
        <v>0.5</v>
      </c>
      <c r="H8" s="23">
        <v>0.5</v>
      </c>
      <c r="I8" s="23">
        <v>0.1</v>
      </c>
      <c r="J8" s="23">
        <v>0.1</v>
      </c>
      <c r="K8" s="2"/>
      <c r="L8" s="33" t="s">
        <v>2</v>
      </c>
      <c r="M8" s="34">
        <f>SUMIF($B$4:$B$26,"Lactate Tolerance",G4:G26)</f>
        <v>8</v>
      </c>
      <c r="N8" s="34">
        <f>SUMIF($B$4:$B$26,"Lactate Tolerance",H4:H26)</f>
        <v>5</v>
      </c>
      <c r="O8" s="43">
        <f t="shared" si="0"/>
        <v>0.16494845360824742</v>
      </c>
      <c r="P8" s="43">
        <f t="shared" si="1"/>
        <v>9.0090090090090086E-2</v>
      </c>
      <c r="Q8" s="34">
        <f>SUMIF($B$4:$B$26,"Lactate Tolerance",I4:I26)</f>
        <v>2.5</v>
      </c>
      <c r="R8" s="34">
        <f>SUMIF($B$4:$B$26,"Lactate Tolerance",J4:J26)</f>
        <v>2.5</v>
      </c>
      <c r="S8" s="43">
        <f t="shared" si="2"/>
        <v>0.38759689922480622</v>
      </c>
      <c r="T8" s="43">
        <f t="shared" si="3"/>
        <v>0.28409090909090912</v>
      </c>
    </row>
    <row r="9" spans="1:20" ht="50" customHeight="1">
      <c r="A9" s="6" t="s">
        <v>49</v>
      </c>
      <c r="B9" s="6" t="str">
        <f>_xlfn.XLOOKUP(A9,TrainingTable[Training Component],TrainingTable[Category of Training Stimulus],"")</f>
        <v>Recovery</v>
      </c>
      <c r="C9" s="6" t="s">
        <v>58</v>
      </c>
      <c r="D9" s="6" t="s">
        <v>58</v>
      </c>
      <c r="E9" s="82" t="s">
        <v>193</v>
      </c>
      <c r="F9" s="82"/>
      <c r="G9" s="23">
        <v>3</v>
      </c>
      <c r="H9" s="23">
        <v>3</v>
      </c>
      <c r="I9" s="23">
        <v>0</v>
      </c>
      <c r="J9" s="23">
        <v>0</v>
      </c>
      <c r="K9" s="2"/>
      <c r="L9" s="37" t="s">
        <v>3</v>
      </c>
      <c r="M9" s="38">
        <f>SUMIF($B$4:$B$26,"Speed Development",G4:G26)</f>
        <v>0.5</v>
      </c>
      <c r="N9" s="38">
        <f>SUMIF($B$4:$B$26,"Speed Development",H4:H26)</f>
        <v>0.5</v>
      </c>
      <c r="O9" s="44">
        <f t="shared" si="0"/>
        <v>1.0309278350515464E-2</v>
      </c>
      <c r="P9" s="44">
        <f t="shared" si="1"/>
        <v>9.0090090090090089E-3</v>
      </c>
      <c r="Q9" s="38">
        <f>SUMIF($B$4:$B$26,"Speed Development",I4:I26)</f>
        <v>0.1</v>
      </c>
      <c r="R9" s="38">
        <f>SUMIF($B$4:$B$26,"Speed Development",J4:J26)</f>
        <v>0.1</v>
      </c>
      <c r="S9" s="44">
        <f t="shared" si="2"/>
        <v>1.5503875968992251E-2</v>
      </c>
      <c r="T9" s="44">
        <f t="shared" si="3"/>
        <v>1.1363636363636366E-2</v>
      </c>
    </row>
    <row r="10" spans="1:20" ht="50" customHeight="1">
      <c r="A10" s="6" t="s">
        <v>0</v>
      </c>
      <c r="B10" s="6" t="str">
        <f>_xlfn.XLOOKUP(A10,TrainingTable[Training Component],TrainingTable[Category of Training Stimulus],"")</f>
        <v>Aerobic Running</v>
      </c>
      <c r="C10" s="6" t="s">
        <v>56</v>
      </c>
      <c r="D10" s="6" t="s">
        <v>64</v>
      </c>
      <c r="E10" s="82" t="s">
        <v>194</v>
      </c>
      <c r="F10" s="82"/>
      <c r="G10" s="23">
        <v>10</v>
      </c>
      <c r="H10" s="23">
        <v>8</v>
      </c>
      <c r="I10" s="23">
        <v>0.75</v>
      </c>
      <c r="J10" s="23">
        <v>0.75</v>
      </c>
      <c r="K10" s="2"/>
      <c r="L10" s="46" t="s">
        <v>80</v>
      </c>
      <c r="M10" s="23">
        <f>SUM(M4:M9)</f>
        <v>48.5</v>
      </c>
      <c r="N10" s="23">
        <f>SUM(N4:N9)</f>
        <v>55.5</v>
      </c>
      <c r="O10" s="47">
        <f>M10/M10</f>
        <v>1</v>
      </c>
      <c r="P10" s="45">
        <f t="shared" si="1"/>
        <v>1</v>
      </c>
      <c r="Q10" s="23">
        <f>SUM(Q4:Q9)</f>
        <v>6.4499999999999993</v>
      </c>
      <c r="R10" s="23">
        <f>SUM(R4:R9)</f>
        <v>8.7999999999999989</v>
      </c>
      <c r="S10" s="47">
        <f t="shared" si="2"/>
        <v>1</v>
      </c>
      <c r="T10" s="47">
        <f t="shared" si="3"/>
        <v>1</v>
      </c>
    </row>
    <row r="11" spans="1:20" ht="50" customHeight="1">
      <c r="A11" s="6" t="s">
        <v>28</v>
      </c>
      <c r="B11" s="6" t="str">
        <f>_xlfn.XLOOKUP(A11,TrainingTable[Training Component],TrainingTable[Category of Training Stimulus],"")</f>
        <v>Lactate Tolerance</v>
      </c>
      <c r="C11" s="6" t="s">
        <v>59</v>
      </c>
      <c r="D11" s="6" t="s">
        <v>64</v>
      </c>
      <c r="E11" s="82" t="s">
        <v>196</v>
      </c>
      <c r="F11" s="82"/>
      <c r="G11" s="23">
        <v>8</v>
      </c>
      <c r="H11" s="23">
        <v>5</v>
      </c>
      <c r="I11" s="23">
        <v>2.5</v>
      </c>
      <c r="J11" s="23">
        <v>2.5</v>
      </c>
      <c r="K11" s="2"/>
      <c r="L11" s="24"/>
      <c r="M11" s="16"/>
      <c r="N11" s="16"/>
      <c r="O11" s="16"/>
      <c r="P11" s="16"/>
      <c r="Q11" s="16"/>
      <c r="R11" s="2"/>
      <c r="S11" s="16"/>
      <c r="T11" s="16"/>
    </row>
    <row r="12" spans="1:20" ht="50" customHeight="1">
      <c r="A12" s="6" t="s">
        <v>0</v>
      </c>
      <c r="B12" s="6" t="str">
        <f>_xlfn.XLOOKUP(A12,TrainingTable[Training Component],TrainingTable[Category of Training Stimulus],"")</f>
        <v>Aerobic Running</v>
      </c>
      <c r="C12" s="6" t="s">
        <v>56</v>
      </c>
      <c r="D12" s="6" t="s">
        <v>64</v>
      </c>
      <c r="E12" s="82" t="s">
        <v>195</v>
      </c>
      <c r="F12" s="82"/>
      <c r="G12" s="23">
        <v>10</v>
      </c>
      <c r="H12" s="23">
        <v>8</v>
      </c>
      <c r="I12" s="23">
        <v>0.75</v>
      </c>
      <c r="J12" s="23">
        <v>0.75</v>
      </c>
      <c r="K12" s="2"/>
      <c r="L12" s="24"/>
      <c r="M12" s="16"/>
      <c r="N12" s="16"/>
      <c r="O12" s="16"/>
      <c r="P12" s="16"/>
      <c r="Q12" s="16"/>
      <c r="R12" s="2"/>
      <c r="S12" s="16"/>
      <c r="T12" s="16"/>
    </row>
    <row r="13" spans="1:20" ht="50" customHeight="1">
      <c r="A13" s="6" t="s">
        <v>24</v>
      </c>
      <c r="B13" s="6" t="str">
        <f>_xlfn.XLOOKUP(A13,TrainingTable[Training Component],TrainingTable[Category of Training Stimulus],"")</f>
        <v>Threshold</v>
      </c>
      <c r="C13" s="6" t="s">
        <v>59</v>
      </c>
      <c r="D13" s="6" t="s">
        <v>65</v>
      </c>
      <c r="E13" s="82" t="s">
        <v>197</v>
      </c>
      <c r="F13" s="82"/>
      <c r="G13" s="23">
        <v>8</v>
      </c>
      <c r="H13" s="23">
        <v>10</v>
      </c>
      <c r="I13" s="23">
        <v>0.75</v>
      </c>
      <c r="J13" s="23">
        <v>1.6</v>
      </c>
      <c r="K13" s="2"/>
      <c r="L13" s="24"/>
      <c r="M13" s="16"/>
      <c r="N13" s="16"/>
      <c r="O13" s="16"/>
      <c r="P13" s="16"/>
      <c r="Q13" s="16"/>
      <c r="R13" s="2"/>
      <c r="S13" s="16"/>
      <c r="T13" s="16"/>
    </row>
    <row r="14" spans="1:20" ht="50" customHeight="1">
      <c r="A14" s="6" t="s">
        <v>37</v>
      </c>
      <c r="B14" s="6" t="str">
        <f>_xlfn.XLOOKUP(A14,TrainingTable[Training Component],TrainingTable[Category of Training Stimulus],"")</f>
        <v>Turnover and Pace Work</v>
      </c>
      <c r="C14" s="6" t="s">
        <v>57</v>
      </c>
      <c r="D14" s="6" t="s">
        <v>65</v>
      </c>
      <c r="E14" s="82" t="s">
        <v>189</v>
      </c>
      <c r="F14" s="82"/>
      <c r="G14" s="23">
        <v>2</v>
      </c>
      <c r="H14" s="23">
        <v>3</v>
      </c>
      <c r="I14" s="23">
        <v>0.4</v>
      </c>
      <c r="J14" s="23">
        <v>0.4</v>
      </c>
      <c r="K14" s="2"/>
      <c r="L14" s="24"/>
      <c r="M14" s="16"/>
      <c r="N14" s="16"/>
      <c r="O14" s="16"/>
      <c r="P14" s="16"/>
      <c r="Q14" s="16"/>
      <c r="R14" s="2"/>
      <c r="S14" s="16"/>
      <c r="T14" s="16"/>
    </row>
    <row r="15" spans="1:20" ht="50" customHeight="1">
      <c r="A15" s="6" t="s">
        <v>14</v>
      </c>
      <c r="B15" s="6" t="str">
        <f>_xlfn.XLOOKUP(A15,TrainingTable[Training Component],TrainingTable[Category of Training Stimulus],"")</f>
        <v>Aerobic Running</v>
      </c>
      <c r="C15" s="6" t="s">
        <v>56</v>
      </c>
      <c r="D15" s="6" t="s">
        <v>68</v>
      </c>
      <c r="E15" s="82" t="s">
        <v>70</v>
      </c>
      <c r="F15" s="82"/>
      <c r="G15" s="23">
        <v>5</v>
      </c>
      <c r="H15" s="23">
        <v>15</v>
      </c>
      <c r="I15" s="23">
        <v>0.5</v>
      </c>
      <c r="J15" s="23">
        <v>2</v>
      </c>
      <c r="K15" s="2"/>
      <c r="L15" s="24"/>
      <c r="M15" s="16"/>
      <c r="N15" s="16"/>
      <c r="O15" s="16"/>
      <c r="P15" s="16"/>
      <c r="Q15" s="16"/>
      <c r="R15" s="2"/>
      <c r="S15" s="16"/>
      <c r="T15" s="16"/>
    </row>
    <row r="16" spans="1:20" ht="50" customHeight="1">
      <c r="A16" s="6" t="s">
        <v>21</v>
      </c>
      <c r="B16" s="6" t="str">
        <f>_xlfn.XLOOKUP(A16,TrainingTable[Training Component],TrainingTable[Category of Training Stimulus],"")</f>
        <v>Stretching and Mobility</v>
      </c>
      <c r="C16" s="6" t="s">
        <v>58</v>
      </c>
      <c r="D16" s="6" t="s">
        <v>58</v>
      </c>
      <c r="E16" s="82" t="s">
        <v>198</v>
      </c>
      <c r="F16" s="82"/>
      <c r="G16" s="23">
        <v>3</v>
      </c>
      <c r="H16" s="23">
        <v>3</v>
      </c>
      <c r="I16" s="23">
        <v>0</v>
      </c>
      <c r="J16" s="23">
        <v>0</v>
      </c>
      <c r="K16" s="2"/>
      <c r="L16" s="24"/>
      <c r="M16" s="16"/>
      <c r="N16" s="16"/>
      <c r="O16" s="16"/>
      <c r="P16" s="16"/>
      <c r="Q16" s="16"/>
      <c r="R16" s="2"/>
      <c r="S16" s="16"/>
      <c r="T16" s="16"/>
    </row>
    <row r="17" spans="1:20" ht="50" customHeight="1">
      <c r="A17" s="6"/>
      <c r="B17" s="6" t="str">
        <f>_xlfn.XLOOKUP(A17,TrainingTable[Training Component],TrainingTable[Category of Training Stimulus],"")</f>
        <v/>
      </c>
      <c r="C17" s="6" t="s">
        <v>58</v>
      </c>
      <c r="D17" s="6" t="s">
        <v>58</v>
      </c>
      <c r="E17" s="82"/>
      <c r="F17" s="82"/>
      <c r="G17" s="23"/>
      <c r="H17" s="23"/>
      <c r="I17" s="23"/>
      <c r="J17" s="23"/>
      <c r="K17" s="2"/>
      <c r="L17" s="24"/>
      <c r="M17" s="16"/>
      <c r="N17" s="16"/>
      <c r="O17" s="16"/>
      <c r="P17" s="16"/>
      <c r="Q17" s="16"/>
      <c r="R17" s="2"/>
      <c r="S17" s="16"/>
      <c r="T17" s="16"/>
    </row>
    <row r="18" spans="1:20" ht="50" customHeight="1">
      <c r="A18" s="6"/>
      <c r="B18" s="6" t="str">
        <f>_xlfn.XLOOKUP(A18,TrainingTable[Training Component],TrainingTable[Category of Training Stimulus],"")</f>
        <v/>
      </c>
      <c r="C18" s="6" t="s">
        <v>58</v>
      </c>
      <c r="D18" s="6" t="s">
        <v>58</v>
      </c>
      <c r="E18" s="82"/>
      <c r="F18" s="82"/>
      <c r="G18" s="23"/>
      <c r="H18" s="23"/>
      <c r="I18" s="23"/>
      <c r="J18" s="23"/>
      <c r="K18" s="2"/>
      <c r="L18" s="24"/>
      <c r="M18" s="16"/>
      <c r="N18" s="16"/>
      <c r="O18" s="16"/>
      <c r="P18" s="16"/>
      <c r="Q18" s="16"/>
      <c r="R18" s="2"/>
      <c r="S18" s="16"/>
      <c r="T18" s="16"/>
    </row>
    <row r="19" spans="1:20" ht="50" customHeight="1">
      <c r="A19" s="6"/>
      <c r="B19" s="6" t="str">
        <f>_xlfn.XLOOKUP(A19,TrainingTable[Training Component],TrainingTable[Category of Training Stimulus],"")</f>
        <v/>
      </c>
      <c r="C19" s="6" t="s">
        <v>58</v>
      </c>
      <c r="D19" s="6" t="s">
        <v>58</v>
      </c>
      <c r="E19" s="82"/>
      <c r="F19" s="82"/>
      <c r="G19" s="23"/>
      <c r="H19" s="23"/>
      <c r="I19" s="23"/>
      <c r="J19" s="23"/>
      <c r="K19" s="2"/>
      <c r="L19" s="24"/>
      <c r="M19" s="16"/>
      <c r="N19" s="16"/>
      <c r="O19" s="16"/>
      <c r="P19" s="16"/>
      <c r="Q19" s="16"/>
      <c r="R19" s="2"/>
      <c r="S19" s="16"/>
      <c r="T19" s="16"/>
    </row>
    <row r="20" spans="1:20" ht="50" customHeight="1">
      <c r="A20" s="6"/>
      <c r="B20" s="6" t="str">
        <f>_xlfn.XLOOKUP(A20,TrainingTable[Training Component],TrainingTable[Category of Training Stimulus],"")</f>
        <v/>
      </c>
      <c r="C20" s="6" t="s">
        <v>58</v>
      </c>
      <c r="D20" s="6" t="s">
        <v>58</v>
      </c>
      <c r="E20" s="82"/>
      <c r="F20" s="82"/>
      <c r="G20" s="23"/>
      <c r="H20" s="23"/>
      <c r="I20" s="23"/>
      <c r="J20" s="23"/>
      <c r="K20" s="2"/>
      <c r="L20" s="24"/>
      <c r="M20" s="16"/>
      <c r="N20" s="16"/>
      <c r="O20" s="16"/>
      <c r="P20" s="16"/>
      <c r="Q20" s="16"/>
      <c r="R20" s="2"/>
      <c r="S20" s="16"/>
      <c r="T20" s="16"/>
    </row>
    <row r="21" spans="1:20" ht="50" customHeight="1">
      <c r="A21" s="6"/>
      <c r="B21" s="6" t="str">
        <f>_xlfn.XLOOKUP(A21,TrainingTable[Training Component],TrainingTable[Category of Training Stimulus],"")</f>
        <v/>
      </c>
      <c r="C21" s="6" t="s">
        <v>58</v>
      </c>
      <c r="D21" s="6" t="s">
        <v>58</v>
      </c>
      <c r="E21" s="82"/>
      <c r="F21" s="82"/>
      <c r="G21" s="23"/>
      <c r="H21" s="23"/>
      <c r="I21" s="23"/>
      <c r="J21" s="23"/>
      <c r="K21" s="2"/>
      <c r="L21" s="24"/>
      <c r="M21" s="16"/>
      <c r="N21" s="16"/>
      <c r="O21" s="16"/>
      <c r="P21" s="16"/>
      <c r="Q21" s="16"/>
      <c r="R21" s="2"/>
      <c r="S21" s="16"/>
      <c r="T21" s="16"/>
    </row>
    <row r="22" spans="1:20" ht="50" customHeight="1">
      <c r="A22" s="6"/>
      <c r="B22" s="6" t="str">
        <f>_xlfn.XLOOKUP(A22,TrainingTable[Training Component],TrainingTable[Category of Training Stimulus],"")</f>
        <v/>
      </c>
      <c r="C22" s="6" t="s">
        <v>58</v>
      </c>
      <c r="D22" s="6" t="s">
        <v>58</v>
      </c>
      <c r="E22" s="82"/>
      <c r="F22" s="82"/>
      <c r="G22" s="23"/>
      <c r="H22" s="23"/>
      <c r="I22" s="23"/>
      <c r="J22" s="23"/>
      <c r="K22" s="2"/>
      <c r="L22" s="24"/>
      <c r="M22" s="16"/>
      <c r="N22" s="16"/>
      <c r="O22" s="16"/>
      <c r="P22" s="16"/>
      <c r="Q22" s="16"/>
      <c r="R22" s="2"/>
      <c r="S22" s="16"/>
      <c r="T22" s="16"/>
    </row>
    <row r="23" spans="1:20" ht="50" customHeight="1">
      <c r="A23" s="6"/>
      <c r="B23" s="6" t="str">
        <f>_xlfn.XLOOKUP(A23,TrainingTable[Training Component],TrainingTable[Category of Training Stimulus],"")</f>
        <v/>
      </c>
      <c r="C23" s="6" t="s">
        <v>58</v>
      </c>
      <c r="D23" s="6" t="s">
        <v>58</v>
      </c>
      <c r="E23" s="82"/>
      <c r="F23" s="82"/>
      <c r="G23" s="23"/>
      <c r="H23" s="23"/>
      <c r="I23" s="23"/>
      <c r="J23" s="23"/>
      <c r="K23" s="2"/>
      <c r="L23" s="24"/>
      <c r="M23" s="16"/>
      <c r="N23" s="16"/>
      <c r="O23" s="16"/>
      <c r="P23" s="16"/>
      <c r="Q23" s="16"/>
      <c r="R23" s="2"/>
      <c r="S23" s="16"/>
      <c r="T23" s="16"/>
    </row>
    <row r="24" spans="1:20" ht="50" customHeight="1">
      <c r="A24" s="6"/>
      <c r="B24" s="6" t="str">
        <f>_xlfn.XLOOKUP(A24,TrainingTable[Training Component],TrainingTable[Category of Training Stimulus],"")</f>
        <v/>
      </c>
      <c r="C24" s="6" t="s">
        <v>58</v>
      </c>
      <c r="D24" s="6" t="s">
        <v>58</v>
      </c>
      <c r="E24" s="82"/>
      <c r="F24" s="82"/>
      <c r="G24" s="23"/>
      <c r="H24" s="23"/>
      <c r="I24" s="23"/>
      <c r="J24" s="23"/>
      <c r="K24" s="2"/>
      <c r="L24" s="24"/>
      <c r="M24" s="16"/>
      <c r="N24" s="16"/>
      <c r="O24" s="16"/>
      <c r="P24" s="16"/>
      <c r="Q24" s="16"/>
      <c r="R24" s="2"/>
      <c r="S24" s="16"/>
      <c r="T24" s="16"/>
    </row>
    <row r="25" spans="1:20" ht="50" customHeight="1">
      <c r="A25" s="6"/>
      <c r="B25" s="6" t="str">
        <f>_xlfn.XLOOKUP(A25,TrainingTable[Training Component],TrainingTable[Category of Training Stimulus],"")</f>
        <v/>
      </c>
      <c r="C25" s="6" t="s">
        <v>58</v>
      </c>
      <c r="D25" s="6" t="s">
        <v>58</v>
      </c>
      <c r="E25" s="82"/>
      <c r="F25" s="82"/>
      <c r="G25" s="23"/>
      <c r="H25" s="23"/>
      <c r="I25" s="23"/>
      <c r="J25" s="23"/>
      <c r="K25" s="2"/>
      <c r="L25" s="24"/>
      <c r="M25" s="16"/>
      <c r="N25" s="16"/>
      <c r="O25" s="16"/>
      <c r="P25" s="16"/>
      <c r="Q25" s="16"/>
      <c r="R25" s="2"/>
      <c r="S25" s="16"/>
      <c r="T25" s="16"/>
    </row>
    <row r="26" spans="1:20" ht="50" customHeight="1">
      <c r="A26" s="6"/>
      <c r="B26" s="6" t="str">
        <f>_xlfn.XLOOKUP(A26,TrainingTable[Training Component],TrainingTable[Category of Training Stimulus],"")</f>
        <v/>
      </c>
      <c r="C26" s="6" t="s">
        <v>58</v>
      </c>
      <c r="D26" s="6" t="s">
        <v>58</v>
      </c>
      <c r="E26" s="82"/>
      <c r="F26" s="82"/>
      <c r="G26" s="23"/>
      <c r="H26" s="23"/>
      <c r="I26" s="23"/>
      <c r="J26" s="23"/>
      <c r="K26" s="2"/>
      <c r="L26" s="24"/>
      <c r="M26" s="16"/>
      <c r="N26" s="16"/>
      <c r="O26" s="16"/>
      <c r="P26" s="16"/>
      <c r="Q26" s="16"/>
      <c r="R26" s="2"/>
      <c r="S26" s="16"/>
      <c r="T26" s="16"/>
    </row>
  </sheetData>
  <mergeCells count="37">
    <mergeCell ref="A2:A3"/>
    <mergeCell ref="B2:B3"/>
    <mergeCell ref="C2:C3"/>
    <mergeCell ref="D2:D3"/>
    <mergeCell ref="E2:F3"/>
    <mergeCell ref="E5:F5"/>
    <mergeCell ref="E1:F1"/>
    <mergeCell ref="G1:J1"/>
    <mergeCell ref="M1:P1"/>
    <mergeCell ref="Q1:T1"/>
    <mergeCell ref="G2:H2"/>
    <mergeCell ref="I2:J2"/>
    <mergeCell ref="K2:K3"/>
    <mergeCell ref="M2:P2"/>
    <mergeCell ref="Q2:T2"/>
    <mergeCell ref="E4:F4"/>
    <mergeCell ref="E17:F17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24:F24"/>
    <mergeCell ref="E25:F25"/>
    <mergeCell ref="E26:F26"/>
    <mergeCell ref="E18:F18"/>
    <mergeCell ref="E19:F19"/>
    <mergeCell ref="E20:F20"/>
    <mergeCell ref="E21:F21"/>
    <mergeCell ref="E22:F22"/>
    <mergeCell ref="E23:F23"/>
  </mergeCells>
  <conditionalFormatting sqref="A4:F4">
    <cfRule type="expression" dxfId="551" priority="184">
      <formula>$B$4="Speed Development"</formula>
    </cfRule>
    <cfRule type="expression" dxfId="550" priority="183">
      <formula>$B$4="Lactate Tolerance"</formula>
    </cfRule>
    <cfRule type="expression" dxfId="549" priority="182">
      <formula>$B$4="VO2 Max"</formula>
    </cfRule>
    <cfRule type="expression" dxfId="548" priority="181">
      <formula>$B$4="Threshold"</formula>
    </cfRule>
    <cfRule type="expression" dxfId="547" priority="180">
      <formula>$B$4="Turnover and Pace Work"</formula>
    </cfRule>
    <cfRule type="expression" dxfId="546" priority="179">
      <formula>$B$4="Aerobic Running"</formula>
    </cfRule>
    <cfRule type="expression" dxfId="545" priority="178">
      <formula>$B$4="Stretching and Mobility"</formula>
    </cfRule>
    <cfRule type="expression" dxfId="544" priority="177">
      <formula>$B$4="Recovery"</formula>
    </cfRule>
  </conditionalFormatting>
  <conditionalFormatting sqref="A5:F5">
    <cfRule type="expression" dxfId="543" priority="176">
      <formula>$B$5="Speed Development"</formula>
    </cfRule>
    <cfRule type="expression" dxfId="542" priority="175">
      <formula>$B$5="Lactate Tolerance"</formula>
    </cfRule>
    <cfRule type="expression" dxfId="541" priority="174">
      <formula>$B$5="VO2 Max"</formula>
    </cfRule>
    <cfRule type="expression" dxfId="540" priority="173">
      <formula>$B$5="Threshold"</formula>
    </cfRule>
    <cfRule type="expression" dxfId="539" priority="172">
      <formula>$B$5="Turnover and Pace Work"</formula>
    </cfRule>
    <cfRule type="expression" dxfId="538" priority="171">
      <formula>$B$5="Aerobic Running"</formula>
    </cfRule>
    <cfRule type="expression" dxfId="537" priority="170">
      <formula>$B$5="Stretching and Mobility"</formula>
    </cfRule>
    <cfRule type="expression" dxfId="536" priority="169">
      <formula>$B$5="Recovery"</formula>
    </cfRule>
  </conditionalFormatting>
  <conditionalFormatting sqref="A6:F6">
    <cfRule type="expression" dxfId="535" priority="164">
      <formula>$B$6="Turnover and Pace Work"</formula>
    </cfRule>
    <cfRule type="expression" dxfId="534" priority="167">
      <formula>$B$6="Lactate Tolerance"</formula>
    </cfRule>
    <cfRule type="expression" dxfId="533" priority="166">
      <formula>$B$6="VO2 Max"</formula>
    </cfRule>
    <cfRule type="expression" dxfId="532" priority="165">
      <formula>$B$6="Threshold"</formula>
    </cfRule>
    <cfRule type="expression" dxfId="531" priority="168">
      <formula>$B$6="Speed Development"</formula>
    </cfRule>
    <cfRule type="expression" dxfId="530" priority="163">
      <formula>$B$6="Aerobic Running"</formula>
    </cfRule>
    <cfRule type="expression" dxfId="529" priority="162">
      <formula>$B$6="Stretching and Mobility"</formula>
    </cfRule>
    <cfRule type="expression" dxfId="528" priority="161">
      <formula>$B$6="Recovery"</formula>
    </cfRule>
  </conditionalFormatting>
  <conditionalFormatting sqref="A7:F7">
    <cfRule type="expression" dxfId="527" priority="160">
      <formula>$B$7="Speed Development"</formula>
    </cfRule>
    <cfRule type="expression" dxfId="526" priority="159">
      <formula>$B$7="Lactate Tolerance"</formula>
    </cfRule>
    <cfRule type="expression" dxfId="525" priority="158">
      <formula>$B$7="VO2 Max"</formula>
    </cfRule>
    <cfRule type="expression" dxfId="524" priority="157">
      <formula>$B$7="Threshold"</formula>
    </cfRule>
    <cfRule type="expression" dxfId="523" priority="156">
      <formula>$B$7="Turnover and Pace Work"</formula>
    </cfRule>
    <cfRule type="expression" dxfId="522" priority="155">
      <formula>$B$7="Aerobic Running"</formula>
    </cfRule>
    <cfRule type="expression" dxfId="521" priority="154">
      <formula>$B$7="Stretching and Mobility"</formula>
    </cfRule>
    <cfRule type="expression" dxfId="520" priority="153">
      <formula>$B$7="Recovery"</formula>
    </cfRule>
  </conditionalFormatting>
  <conditionalFormatting sqref="A8:F8">
    <cfRule type="expression" dxfId="519" priority="152">
      <formula>$B$8="Speed Development"</formula>
    </cfRule>
    <cfRule type="expression" dxfId="518" priority="151">
      <formula>$B$8="Lactate Tolerance"</formula>
    </cfRule>
    <cfRule type="expression" dxfId="517" priority="150">
      <formula>$B$8="VO2 Max"</formula>
    </cfRule>
    <cfRule type="expression" dxfId="516" priority="149">
      <formula>$B$8="Threshold"</formula>
    </cfRule>
    <cfRule type="expression" dxfId="515" priority="148">
      <formula>$B$8="Turnover and Pace Work"</formula>
    </cfRule>
    <cfRule type="expression" dxfId="514" priority="147">
      <formula>$B$8="Aerobic Running"</formula>
    </cfRule>
    <cfRule type="expression" dxfId="513" priority="146">
      <formula>$B$8="Stretching and Mobility"</formula>
    </cfRule>
    <cfRule type="expression" dxfId="512" priority="145">
      <formula>$B$8="Recovery"</formula>
    </cfRule>
  </conditionalFormatting>
  <conditionalFormatting sqref="A9:F9">
    <cfRule type="expression" dxfId="511" priority="140">
      <formula>$B$9="Turnover and Pace Work"</formula>
    </cfRule>
    <cfRule type="expression" dxfId="510" priority="143">
      <formula>$B$9="Lactate Tolerance"</formula>
    </cfRule>
    <cfRule type="expression" dxfId="509" priority="142">
      <formula>$B$9="VO2 Max"</formula>
    </cfRule>
    <cfRule type="expression" dxfId="508" priority="141">
      <formula>$B$9="Threshold"</formula>
    </cfRule>
    <cfRule type="expression" dxfId="507" priority="144">
      <formula>$B$9="Speed Development"</formula>
    </cfRule>
    <cfRule type="expression" dxfId="506" priority="139">
      <formula>$B$9="Aerobic Running"</formula>
    </cfRule>
    <cfRule type="expression" dxfId="505" priority="138">
      <formula>$B$9="Stretching and Mobility"</formula>
    </cfRule>
    <cfRule type="expression" dxfId="504" priority="137">
      <formula>$B$9="Recovery"</formula>
    </cfRule>
  </conditionalFormatting>
  <conditionalFormatting sqref="A10:F10">
    <cfRule type="expression" dxfId="503" priority="136">
      <formula>$B$10="Speed Development"</formula>
    </cfRule>
    <cfRule type="expression" dxfId="502" priority="135">
      <formula>$B$10="Lactate Tolerance"</formula>
    </cfRule>
    <cfRule type="expression" dxfId="501" priority="134">
      <formula>$B$10="VO2 Max"</formula>
    </cfRule>
    <cfRule type="expression" dxfId="500" priority="133">
      <formula>$B$10="Threshold"</formula>
    </cfRule>
    <cfRule type="expression" dxfId="499" priority="132">
      <formula>$B$10="Turnover and Pace Work"</formula>
    </cfRule>
    <cfRule type="expression" dxfId="498" priority="131">
      <formula>$B$10="Aerobic Running"</formula>
    </cfRule>
    <cfRule type="expression" dxfId="497" priority="130">
      <formula>$B$10="Stretching and Mobility"</formula>
    </cfRule>
    <cfRule type="expression" dxfId="496" priority="129">
      <formula>$B$10="Recovery"</formula>
    </cfRule>
  </conditionalFormatting>
  <conditionalFormatting sqref="A11:F11">
    <cfRule type="expression" dxfId="495" priority="128">
      <formula>$B$11="Speed Development"</formula>
    </cfRule>
    <cfRule type="expression" dxfId="494" priority="127">
      <formula>$B$11="Lactate Tolerance"</formula>
    </cfRule>
    <cfRule type="expression" dxfId="493" priority="126">
      <formula>$B$11="VO2 Max"</formula>
    </cfRule>
    <cfRule type="expression" dxfId="492" priority="125">
      <formula>$B$11="Threshold"</formula>
    </cfRule>
    <cfRule type="expression" dxfId="491" priority="124">
      <formula>$B$11="Turnover and Pace Work"</formula>
    </cfRule>
    <cfRule type="expression" dxfId="490" priority="123">
      <formula>$B$11="Aerobic Running"</formula>
    </cfRule>
    <cfRule type="expression" dxfId="489" priority="122">
      <formula>$B$11="Stretching and Mobility"</formula>
    </cfRule>
    <cfRule type="expression" dxfId="488" priority="121">
      <formula>$B$11="Recovery"</formula>
    </cfRule>
  </conditionalFormatting>
  <conditionalFormatting sqref="A12:F12">
    <cfRule type="expression" dxfId="487" priority="120">
      <formula>$B$12="Speed Development"</formula>
    </cfRule>
    <cfRule type="expression" dxfId="486" priority="119">
      <formula>$B$12="Lactate Tolerance"</formula>
    </cfRule>
    <cfRule type="expression" dxfId="485" priority="118">
      <formula>$B$12="VO2 Max"</formula>
    </cfRule>
    <cfRule type="expression" dxfId="484" priority="117">
      <formula>$B$12="Threshold"</formula>
    </cfRule>
    <cfRule type="expression" dxfId="483" priority="116">
      <formula>$B$12="Turnover and Pace Work"</formula>
    </cfRule>
    <cfRule type="expression" dxfId="482" priority="115">
      <formula>$B$12="Aerobic Running"</formula>
    </cfRule>
    <cfRule type="expression" dxfId="481" priority="114">
      <formula>$B$12="Stretching and Mobility"</formula>
    </cfRule>
    <cfRule type="expression" dxfId="480" priority="113">
      <formula>$B$12="Recovery"</formula>
    </cfRule>
  </conditionalFormatting>
  <conditionalFormatting sqref="A13:F13">
    <cfRule type="expression" dxfId="479" priority="112">
      <formula>$B$13="Speed Development"</formula>
    </cfRule>
    <cfRule type="expression" dxfId="478" priority="111">
      <formula>$B$13="Lactate Tolerance"</formula>
    </cfRule>
    <cfRule type="expression" dxfId="477" priority="110">
      <formula>$B$13="VO2 Max"</formula>
    </cfRule>
    <cfRule type="expression" dxfId="476" priority="109">
      <formula>$B$13="Threshold"</formula>
    </cfRule>
    <cfRule type="expression" dxfId="475" priority="108">
      <formula>$B$13="Turnover and Pace Work"</formula>
    </cfRule>
    <cfRule type="expression" dxfId="474" priority="107">
      <formula>$B$13="Aerobic Running"</formula>
    </cfRule>
    <cfRule type="expression" dxfId="473" priority="106">
      <formula>$B$13="Stretching and Mobility"</formula>
    </cfRule>
    <cfRule type="expression" dxfId="472" priority="105">
      <formula>$B$13="Recovery"</formula>
    </cfRule>
  </conditionalFormatting>
  <conditionalFormatting sqref="A14:F14">
    <cfRule type="expression" dxfId="471" priority="104">
      <formula>$B$14="Speed Development"</formula>
    </cfRule>
    <cfRule type="expression" dxfId="470" priority="103">
      <formula>$B$14="Lactate Tolerance"</formula>
    </cfRule>
    <cfRule type="expression" dxfId="469" priority="102">
      <formula>$B$14="VO2 Max"</formula>
    </cfRule>
    <cfRule type="expression" dxfId="468" priority="101">
      <formula>$B$14="Threshold"</formula>
    </cfRule>
    <cfRule type="expression" dxfId="467" priority="100">
      <formula>$B$14="Turnover and Pace Work"</formula>
    </cfRule>
    <cfRule type="expression" dxfId="466" priority="99">
      <formula>$B$14="Aerobic Running"</formula>
    </cfRule>
    <cfRule type="expression" dxfId="465" priority="98">
      <formula>$B$14="Stretching and Mobility"</formula>
    </cfRule>
    <cfRule type="expression" dxfId="464" priority="97">
      <formula>$B$14="Recovery"</formula>
    </cfRule>
  </conditionalFormatting>
  <conditionalFormatting sqref="A15:F15">
    <cfRule type="expression" dxfId="463" priority="93">
      <formula>$B$15="Threshold"</formula>
    </cfRule>
    <cfRule type="expression" dxfId="462" priority="90">
      <formula>$B$15="Stretching and Mobility"</formula>
    </cfRule>
    <cfRule type="expression" dxfId="461" priority="91">
      <formula>$B$15="Aerobic Running"</formula>
    </cfRule>
    <cfRule type="expression" dxfId="460" priority="92">
      <formula>$B$15="Turnover and Pace Work"</formula>
    </cfRule>
    <cfRule type="expression" dxfId="459" priority="89">
      <formula>$B$15="Recovery"</formula>
    </cfRule>
    <cfRule type="expression" dxfId="458" priority="94">
      <formula>$B$15="VO2 Max"</formula>
    </cfRule>
    <cfRule type="expression" dxfId="457" priority="95">
      <formula>$B$15="Lactate Tolerance"</formula>
    </cfRule>
    <cfRule type="expression" dxfId="456" priority="96">
      <formula>$B$15="Speed Development"</formula>
    </cfRule>
  </conditionalFormatting>
  <conditionalFormatting sqref="A16:F16">
    <cfRule type="expression" dxfId="455" priority="88">
      <formula>$B$16="Speed Development"</formula>
    </cfRule>
    <cfRule type="expression" dxfId="454" priority="87">
      <formula>$B$16="Lactate Tolerance"</formula>
    </cfRule>
    <cfRule type="expression" dxfId="453" priority="86">
      <formula>$B$16="VO2 Max"</formula>
    </cfRule>
    <cfRule type="expression" dxfId="452" priority="85">
      <formula>$B$16="Threshold"</formula>
    </cfRule>
    <cfRule type="expression" dxfId="451" priority="84">
      <formula>$B$16="Turnover and Pace Work"</formula>
    </cfRule>
    <cfRule type="expression" dxfId="450" priority="83">
      <formula>$B$16="Aerobic Running"</formula>
    </cfRule>
    <cfRule type="expression" dxfId="449" priority="82">
      <formula>$B$16="Stretching and Mobility"</formula>
    </cfRule>
    <cfRule type="expression" dxfId="448" priority="81">
      <formula>$B$16="Recovery"</formula>
    </cfRule>
  </conditionalFormatting>
  <conditionalFormatting sqref="A17:F17">
    <cfRule type="expression" dxfId="447" priority="80">
      <formula>$B$17="Speed Development"</formula>
    </cfRule>
    <cfRule type="expression" dxfId="446" priority="79">
      <formula>$B$17="Lactate Tolerance"</formula>
    </cfRule>
    <cfRule type="expression" dxfId="445" priority="78">
      <formula>$B$17="VO2 Max"</formula>
    </cfRule>
    <cfRule type="expression" dxfId="444" priority="77">
      <formula>$B$17="Threshold"</formula>
    </cfRule>
    <cfRule type="expression" dxfId="443" priority="76">
      <formula>$B$17="Turnover and Pace Work"</formula>
    </cfRule>
    <cfRule type="expression" dxfId="442" priority="75">
      <formula>$B$17="Aerobic Running"</formula>
    </cfRule>
    <cfRule type="expression" dxfId="441" priority="74">
      <formula>$B$17="Stretching and Mobility"</formula>
    </cfRule>
    <cfRule type="expression" dxfId="440" priority="73">
      <formula>$B$17="Recovery"</formula>
    </cfRule>
  </conditionalFormatting>
  <conditionalFormatting sqref="A18:F18">
    <cfRule type="expression" dxfId="439" priority="72">
      <formula>$B$18="Speed Development"</formula>
    </cfRule>
    <cfRule type="expression" dxfId="438" priority="71">
      <formula>$B$18="Lactate Tolerance"</formula>
    </cfRule>
    <cfRule type="expression" dxfId="437" priority="70">
      <formula>$B$18="VO2 Max"</formula>
    </cfRule>
    <cfRule type="expression" dxfId="436" priority="69">
      <formula>$B$18="Threshold"</formula>
    </cfRule>
    <cfRule type="expression" dxfId="435" priority="68">
      <formula>$B$18="Turnover and Pace Work"</formula>
    </cfRule>
    <cfRule type="expression" dxfId="434" priority="67">
      <formula>$B$18="Aerobic Running"</formula>
    </cfRule>
    <cfRule type="expression" dxfId="433" priority="66">
      <formula>$B$18="Stretching and Mobility"</formula>
    </cfRule>
    <cfRule type="expression" dxfId="432" priority="65">
      <formula>$B$18="Recovery"</formula>
    </cfRule>
  </conditionalFormatting>
  <conditionalFormatting sqref="A19:F19">
    <cfRule type="expression" dxfId="431" priority="64">
      <formula>$B$19="Speed Development"</formula>
    </cfRule>
    <cfRule type="expression" dxfId="430" priority="63">
      <formula>$B$19="Lactate Tolerance"</formula>
    </cfRule>
    <cfRule type="expression" dxfId="429" priority="62">
      <formula>$B$19="VO2 Max"</formula>
    </cfRule>
    <cfRule type="expression" dxfId="428" priority="61">
      <formula>$B$19="Threshold"</formula>
    </cfRule>
    <cfRule type="expression" dxfId="427" priority="60">
      <formula>$B$19="Turnover and Pace Work"</formula>
    </cfRule>
    <cfRule type="expression" dxfId="426" priority="59">
      <formula>$B$19="Aerobic Running"</formula>
    </cfRule>
    <cfRule type="expression" dxfId="425" priority="58">
      <formula>$B$19="Stretching and Mobility"</formula>
    </cfRule>
    <cfRule type="expression" dxfId="424" priority="57">
      <formula>$B$19="Recovery"</formula>
    </cfRule>
  </conditionalFormatting>
  <conditionalFormatting sqref="A20:F20">
    <cfRule type="expression" dxfId="423" priority="56">
      <formula>$B$20="Speed Development"</formula>
    </cfRule>
    <cfRule type="expression" dxfId="422" priority="55">
      <formula>$B$20="Lactate Tolerance"</formula>
    </cfRule>
    <cfRule type="expression" dxfId="421" priority="54">
      <formula>$B$20="VO2 Max"</formula>
    </cfRule>
    <cfRule type="expression" dxfId="420" priority="53">
      <formula>$B$20="Threshold"</formula>
    </cfRule>
    <cfRule type="expression" dxfId="419" priority="52">
      <formula>$B$20="Turnover and Pace Work"</formula>
    </cfRule>
    <cfRule type="expression" dxfId="418" priority="51">
      <formula>$B$20="Aerobic Running"</formula>
    </cfRule>
    <cfRule type="expression" dxfId="417" priority="50">
      <formula>$B$20="Stretching and Mobility"</formula>
    </cfRule>
    <cfRule type="expression" dxfId="416" priority="49">
      <formula>$B$20="Recovery"</formula>
    </cfRule>
  </conditionalFormatting>
  <conditionalFormatting sqref="A21:F21">
    <cfRule type="expression" dxfId="415" priority="48">
      <formula>$B$21="Speed Development"</formula>
    </cfRule>
    <cfRule type="expression" dxfId="414" priority="47">
      <formula>$B$21="Lactate Tolerance"</formula>
    </cfRule>
    <cfRule type="expression" dxfId="413" priority="46">
      <formula>$B$21="VO2 Max"</formula>
    </cfRule>
    <cfRule type="expression" dxfId="412" priority="45">
      <formula>$B$21="Threshold"</formula>
    </cfRule>
    <cfRule type="expression" dxfId="411" priority="44">
      <formula>$B$21="Turnover and Pace Work"</formula>
    </cfRule>
    <cfRule type="expression" dxfId="410" priority="43">
      <formula>$B$21="Aerobic Running"</formula>
    </cfRule>
    <cfRule type="expression" dxfId="409" priority="42">
      <formula>$B$21="Stretching and Mobility"</formula>
    </cfRule>
    <cfRule type="expression" dxfId="408" priority="41">
      <formula>$B$21="Recovery"</formula>
    </cfRule>
  </conditionalFormatting>
  <conditionalFormatting sqref="A22:F22">
    <cfRule type="expression" dxfId="407" priority="40">
      <formula>$B$22="Speed Development"</formula>
    </cfRule>
    <cfRule type="expression" dxfId="406" priority="39">
      <formula>$B$22="Lactate Tolerance"</formula>
    </cfRule>
    <cfRule type="expression" dxfId="405" priority="38">
      <formula>$B$22="VO2 Max"</formula>
    </cfRule>
    <cfRule type="expression" dxfId="404" priority="37">
      <formula>$B$22="Threshold"</formula>
    </cfRule>
    <cfRule type="expression" dxfId="403" priority="36">
      <formula>$B$22="Turnover and Pace Work"</formula>
    </cfRule>
    <cfRule type="expression" dxfId="402" priority="35">
      <formula>$B$22="Aerobic Running"</formula>
    </cfRule>
    <cfRule type="expression" dxfId="401" priority="34">
      <formula>$B$22="Stretching and Mobility"</formula>
    </cfRule>
    <cfRule type="expression" dxfId="400" priority="33">
      <formula>$B$22="Recovery"</formula>
    </cfRule>
  </conditionalFormatting>
  <conditionalFormatting sqref="A23:F23">
    <cfRule type="expression" dxfId="399" priority="32">
      <formula>$B$23="Speed Development"</formula>
    </cfRule>
    <cfRule type="expression" dxfId="398" priority="31">
      <formula>$B$23="Lactate Tolerance"</formula>
    </cfRule>
    <cfRule type="expression" dxfId="397" priority="30">
      <formula>$B$23="VO2 Max"</formula>
    </cfRule>
    <cfRule type="expression" dxfId="396" priority="29">
      <formula>$B$23="Threshold"</formula>
    </cfRule>
    <cfRule type="expression" dxfId="395" priority="28">
      <formula>$B$23="Turnover and Pace Work"</formula>
    </cfRule>
    <cfRule type="expression" dxfId="394" priority="27">
      <formula>$B$23="Aerobic Running"</formula>
    </cfRule>
    <cfRule type="expression" dxfId="393" priority="26">
      <formula>$B$23="Stretching and Mobility"</formula>
    </cfRule>
    <cfRule type="expression" dxfId="392" priority="25">
      <formula>$B$23="Recovery"</formula>
    </cfRule>
  </conditionalFormatting>
  <conditionalFormatting sqref="A24:F24">
    <cfRule type="expression" dxfId="391" priority="24">
      <formula>$B$24="Speed Development"</formula>
    </cfRule>
    <cfRule type="expression" dxfId="390" priority="23">
      <formula>$B$24="Lactate Tolerance"</formula>
    </cfRule>
    <cfRule type="expression" dxfId="389" priority="22">
      <formula>$B$24="VO2 Max"</formula>
    </cfRule>
    <cfRule type="expression" dxfId="388" priority="21">
      <formula>$B$24="Threshold"</formula>
    </cfRule>
    <cfRule type="expression" dxfId="387" priority="20">
      <formula>$B$24="Turnover and Pace Work"</formula>
    </cfRule>
    <cfRule type="expression" dxfId="386" priority="19">
      <formula>$B$24="Aerobic Running"</formula>
    </cfRule>
    <cfRule type="expression" dxfId="385" priority="18">
      <formula>$B$24="Stretching and Mobility"</formula>
    </cfRule>
    <cfRule type="expression" dxfId="384" priority="17">
      <formula>$B$24="Recovery"</formula>
    </cfRule>
  </conditionalFormatting>
  <conditionalFormatting sqref="A25:F25">
    <cfRule type="expression" dxfId="383" priority="16">
      <formula>$B$25="Speed Development"</formula>
    </cfRule>
    <cfRule type="expression" dxfId="382" priority="15">
      <formula>$B$25="Lactate Tolerance"</formula>
    </cfRule>
    <cfRule type="expression" dxfId="381" priority="14">
      <formula>$B$25="VO2 Max"</formula>
    </cfRule>
    <cfRule type="expression" dxfId="380" priority="13">
      <formula>$B$25="Threshold"</formula>
    </cfRule>
    <cfRule type="expression" dxfId="379" priority="12">
      <formula>$B$25="Turnover and Pace Work"</formula>
    </cfRule>
    <cfRule type="expression" dxfId="378" priority="11">
      <formula>$B$25="Aerobic Running"</formula>
    </cfRule>
    <cfRule type="expression" dxfId="377" priority="10">
      <formula>$B$25="Stretching and Mobility"</formula>
    </cfRule>
    <cfRule type="expression" dxfId="376" priority="9">
      <formula>$B$25="Recovery"</formula>
    </cfRule>
  </conditionalFormatting>
  <conditionalFormatting sqref="A26:F26">
    <cfRule type="expression" dxfId="375" priority="8">
      <formula>$B$26="Speed Development"</formula>
    </cfRule>
    <cfRule type="expression" dxfId="374" priority="7">
      <formula>$B$26="Lactate Tolerance"</formula>
    </cfRule>
    <cfRule type="expression" dxfId="373" priority="6">
      <formula>$B$26="VO2 Max"</formula>
    </cfRule>
    <cfRule type="expression" dxfId="372" priority="5">
      <formula>$B$26="Threshold"</formula>
    </cfRule>
    <cfRule type="expression" dxfId="371" priority="4">
      <formula>$B$26="Turnover and Pace Work"</formula>
    </cfRule>
    <cfRule type="expression" dxfId="370" priority="3">
      <formula>$B$26="Aerobic Running"</formula>
    </cfRule>
    <cfRule type="expression" dxfId="369" priority="2">
      <formula>$B$26="Stretching and Mobility"</formula>
    </cfRule>
    <cfRule type="expression" dxfId="368" priority="1">
      <formula>$B$26="Recovery"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273F539-DCA1-904E-9D8A-7269AF5D6256}">
          <x14:formula1>
            <xm:f>Data!$D$2:$D$50</xm:f>
          </x14:formula1>
          <xm:sqref>D4:D26</xm:sqref>
        </x14:dataValidation>
        <x14:dataValidation type="list" allowBlank="1" showInputMessage="1" showErrorMessage="1" xr:uid="{BEA0923E-43C6-1E40-A489-B4CB2EFE5E7F}">
          <x14:formula1>
            <xm:f>Data!$C$2:$C$50</xm:f>
          </x14:formula1>
          <xm:sqref>C4:C26</xm:sqref>
        </x14:dataValidation>
        <x14:dataValidation type="list" allowBlank="1" showInputMessage="1" showErrorMessage="1" xr:uid="{924C683B-5750-D340-90BE-40EDFC583E41}">
          <x14:formula1>
            <xm:f>Data!$B$2:$B$50</xm:f>
          </x14:formula1>
          <xm:sqref>A4:A26</xm:sqref>
        </x14:dataValidation>
        <x14:dataValidation type="list" allowBlank="1" showInputMessage="1" showErrorMessage="1" xr:uid="{389772EF-BCA5-294A-B85A-74DC4D412944}">
          <x14:formula1>
            <xm:f>Data!$F$2:$F$50</xm:f>
          </x14:formula1>
          <xm:sqref>C1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998D8-7DC2-DB46-B98F-94D9D0F20834}">
  <dimension ref="A1:T26"/>
  <sheetViews>
    <sheetView zoomScale="140" zoomScaleNormal="140" workbookViewId="0">
      <selection activeCell="C1" sqref="C1"/>
    </sheetView>
  </sheetViews>
  <sheetFormatPr baseColWidth="10" defaultRowHeight="16"/>
  <cols>
    <col min="1" max="1" width="23.33203125" customWidth="1"/>
    <col min="2" max="2" width="25.5" customWidth="1"/>
    <col min="3" max="3" width="18.6640625" customWidth="1"/>
    <col min="4" max="4" width="16" customWidth="1"/>
    <col min="5" max="5" width="13.1640625" customWidth="1"/>
    <col min="6" max="6" width="70.5" customWidth="1"/>
    <col min="7" max="10" width="13.1640625" customWidth="1"/>
    <col min="11" max="11" width="7.1640625" customWidth="1"/>
    <col min="12" max="12" width="43.5" customWidth="1"/>
  </cols>
  <sheetData>
    <row r="1" spans="1:20" ht="23">
      <c r="A1" s="20" t="s">
        <v>92</v>
      </c>
      <c r="B1" s="21">
        <v>45688</v>
      </c>
      <c r="C1" s="20" t="s">
        <v>115</v>
      </c>
      <c r="D1" s="20" t="s">
        <v>62</v>
      </c>
      <c r="E1" s="91" t="s">
        <v>61</v>
      </c>
      <c r="F1" s="91"/>
      <c r="G1" s="86" t="s">
        <v>54</v>
      </c>
      <c r="H1" s="87"/>
      <c r="I1" s="87"/>
      <c r="J1" s="87"/>
      <c r="L1" s="25" t="s">
        <v>39</v>
      </c>
      <c r="M1" s="84" t="s">
        <v>11</v>
      </c>
      <c r="N1" s="84"/>
      <c r="O1" s="84"/>
      <c r="P1" s="84"/>
      <c r="Q1" s="84" t="s">
        <v>12</v>
      </c>
      <c r="R1" s="84"/>
      <c r="S1" s="84"/>
      <c r="T1" s="84"/>
    </row>
    <row r="2" spans="1:20" ht="17">
      <c r="A2" s="88" t="s">
        <v>16</v>
      </c>
      <c r="B2" s="88" t="s">
        <v>40</v>
      </c>
      <c r="C2" s="88" t="s">
        <v>55</v>
      </c>
      <c r="D2" s="88" t="s">
        <v>63</v>
      </c>
      <c r="E2" s="89" t="s">
        <v>13</v>
      </c>
      <c r="F2" s="89"/>
      <c r="G2" s="84" t="s">
        <v>47</v>
      </c>
      <c r="H2" s="84"/>
      <c r="I2" s="84" t="s">
        <v>46</v>
      </c>
      <c r="J2" s="84"/>
      <c r="K2" s="90"/>
      <c r="L2" s="26"/>
      <c r="M2" s="83" t="s">
        <v>78</v>
      </c>
      <c r="N2" s="83"/>
      <c r="O2" s="83"/>
      <c r="P2" s="83"/>
      <c r="Q2" s="80" t="s">
        <v>79</v>
      </c>
      <c r="R2" s="80"/>
      <c r="S2" s="80"/>
      <c r="T2" s="80"/>
    </row>
    <row r="3" spans="1:20" ht="17">
      <c r="A3" s="88"/>
      <c r="B3" s="88"/>
      <c r="C3" s="88"/>
      <c r="D3" s="88"/>
      <c r="E3" s="89"/>
      <c r="F3" s="89"/>
      <c r="G3" s="22" t="s">
        <v>44</v>
      </c>
      <c r="H3" s="22" t="s">
        <v>45</v>
      </c>
      <c r="I3" s="22" t="s">
        <v>44</v>
      </c>
      <c r="J3" s="22" t="s">
        <v>45</v>
      </c>
      <c r="K3" s="90"/>
      <c r="L3" s="26"/>
      <c r="M3" s="23"/>
      <c r="N3" s="23"/>
      <c r="O3" s="23"/>
      <c r="P3" s="23"/>
      <c r="Q3" s="23"/>
      <c r="R3" s="6"/>
      <c r="S3" s="23"/>
      <c r="T3" s="23"/>
    </row>
    <row r="4" spans="1:20" ht="50" customHeight="1">
      <c r="A4" s="6" t="s">
        <v>19</v>
      </c>
      <c r="B4" s="6" t="str">
        <f>_xlfn.XLOOKUP(A4,TrainingTable[Training Component],TrainingTable[Category of Training Stimulus],"")</f>
        <v>Stretching and Mobility</v>
      </c>
      <c r="C4" s="6" t="s">
        <v>56</v>
      </c>
      <c r="D4" s="6" t="s">
        <v>68</v>
      </c>
      <c r="E4" s="82" t="s">
        <v>83</v>
      </c>
      <c r="F4" s="82"/>
      <c r="G4" s="23">
        <v>5</v>
      </c>
      <c r="H4" s="23">
        <v>5</v>
      </c>
      <c r="I4" s="23">
        <v>0</v>
      </c>
      <c r="J4" s="23">
        <v>0</v>
      </c>
      <c r="K4" s="2"/>
      <c r="L4" s="27" t="s">
        <v>77</v>
      </c>
      <c r="M4" s="28">
        <f>SUMIF($B$4:$B$26,"Aerobic Running",G4:G26)</f>
        <v>20</v>
      </c>
      <c r="N4" s="28">
        <f>SUMIF($B$4:$B$26,"Aerobic Running",H4:H26)</f>
        <v>45</v>
      </c>
      <c r="O4" s="39">
        <f t="shared" ref="O4:O9" si="0">M4/$M$10</f>
        <v>0.95238095238095233</v>
      </c>
      <c r="P4" s="39">
        <f t="shared" ref="P4:P10" si="1">N4/$N$10</f>
        <v>0.95744680851063835</v>
      </c>
      <c r="Q4" s="28">
        <f>SUMIF($B$4:$B$26,"Aerobic Running",I4:I26)</f>
        <v>2</v>
      </c>
      <c r="R4" s="28">
        <f>SUMIF($B$4:$B$26,"Aerobic Running",J4:J26)</f>
        <v>6</v>
      </c>
      <c r="S4" s="39">
        <f>Q4/$Q$10</f>
        <v>0.83333333333333337</v>
      </c>
      <c r="T4" s="39">
        <f>R4/$R$10</f>
        <v>0.90909090909090917</v>
      </c>
    </row>
    <row r="5" spans="1:20" ht="50" customHeight="1">
      <c r="A5" s="6" t="s">
        <v>0</v>
      </c>
      <c r="B5" s="6" t="str">
        <f>_xlfn.XLOOKUP(A5,TrainingTable[Training Component],TrainingTable[Category of Training Stimulus],"")</f>
        <v>Aerobic Running</v>
      </c>
      <c r="C5" s="6" t="s">
        <v>56</v>
      </c>
      <c r="D5" s="6" t="s">
        <v>68</v>
      </c>
      <c r="E5" s="82" t="s">
        <v>90</v>
      </c>
      <c r="F5" s="82"/>
      <c r="G5" s="23">
        <v>20</v>
      </c>
      <c r="H5" s="23">
        <v>45</v>
      </c>
      <c r="I5" s="23">
        <v>2</v>
      </c>
      <c r="J5" s="23">
        <v>6</v>
      </c>
      <c r="K5" s="2"/>
      <c r="L5" s="29" t="s">
        <v>34</v>
      </c>
      <c r="M5" s="30">
        <f>SUMIF($B$4:$B$26,"Turnover and Pace Work",G4:G26)</f>
        <v>1</v>
      </c>
      <c r="N5" s="30">
        <f>SUMIF($B$4:$B$26,"Turnover and Pace Work",H4:H26)</f>
        <v>2</v>
      </c>
      <c r="O5" s="40">
        <f t="shared" si="0"/>
        <v>4.7619047619047616E-2</v>
      </c>
      <c r="P5" s="40">
        <f t="shared" si="1"/>
        <v>4.2553191489361701E-2</v>
      </c>
      <c r="Q5" s="30">
        <f>SUMIF($B$4:$B$26,"Turnover and Pace Work",I4:I26)</f>
        <v>0.4</v>
      </c>
      <c r="R5" s="30">
        <f>SUMIF($B$4:$B$26,"Turnover and Pace Work",J4:J26)</f>
        <v>0.6</v>
      </c>
      <c r="S5" s="40">
        <f t="shared" ref="S5:S10" si="2">Q5/$Q$10</f>
        <v>0.16666666666666669</v>
      </c>
      <c r="T5" s="40">
        <f t="shared" ref="T5:T10" si="3">R5/$R$10</f>
        <v>9.0909090909090912E-2</v>
      </c>
    </row>
    <row r="6" spans="1:20" ht="50" customHeight="1">
      <c r="A6" s="6" t="s">
        <v>42</v>
      </c>
      <c r="B6" s="6" t="str">
        <f>_xlfn.XLOOKUP(A6,TrainingTable[Training Component],TrainingTable[Category of Training Stimulus],"")</f>
        <v>Turnover and Pace Work</v>
      </c>
      <c r="C6" s="6" t="s">
        <v>56</v>
      </c>
      <c r="D6" s="6" t="s">
        <v>68</v>
      </c>
      <c r="E6" s="82" t="s">
        <v>91</v>
      </c>
      <c r="F6" s="82"/>
      <c r="G6" s="23">
        <v>1</v>
      </c>
      <c r="H6" s="23">
        <v>2</v>
      </c>
      <c r="I6" s="23">
        <v>0.4</v>
      </c>
      <c r="J6" s="23">
        <v>0.6</v>
      </c>
      <c r="K6" s="2"/>
      <c r="L6" s="31" t="s">
        <v>22</v>
      </c>
      <c r="M6" s="32">
        <f>SUMIF($B$4:$B$26,"Threshold",G4:G26)</f>
        <v>0</v>
      </c>
      <c r="N6" s="32">
        <f>SUMIF($B$4:$B$26,"Threshold",H4:H26)</f>
        <v>0</v>
      </c>
      <c r="O6" s="41">
        <f t="shared" si="0"/>
        <v>0</v>
      </c>
      <c r="P6" s="41">
        <f t="shared" si="1"/>
        <v>0</v>
      </c>
      <c r="Q6" s="32">
        <f>SUMIF($B$4:$B$26,"Threshold",I4:I26)</f>
        <v>0</v>
      </c>
      <c r="R6" s="32">
        <f>SUMIF($B$4:$B$26,"Threshold",J4:J26)</f>
        <v>0</v>
      </c>
      <c r="S6" s="41">
        <f t="shared" si="2"/>
        <v>0</v>
      </c>
      <c r="T6" s="41">
        <f t="shared" si="3"/>
        <v>0</v>
      </c>
    </row>
    <row r="7" spans="1:20" ht="50" customHeight="1">
      <c r="A7" s="6"/>
      <c r="B7" s="6" t="str">
        <f>_xlfn.XLOOKUP(A7,TrainingTable[Training Component],TrainingTable[Category of Training Stimulus],"")</f>
        <v/>
      </c>
      <c r="C7" s="6" t="s">
        <v>58</v>
      </c>
      <c r="D7" s="6" t="s">
        <v>58</v>
      </c>
      <c r="E7" s="82"/>
      <c r="F7" s="82"/>
      <c r="G7" s="23"/>
      <c r="H7" s="23"/>
      <c r="I7" s="23"/>
      <c r="J7" s="23"/>
      <c r="K7" s="2"/>
      <c r="L7" s="35" t="s">
        <v>1</v>
      </c>
      <c r="M7" s="36">
        <f>SUMIF($B$4:$B$26,"VO2 Max",G4:G26)</f>
        <v>0</v>
      </c>
      <c r="N7" s="36">
        <f>SUMIF($B$4:$B$26,"VO2 Max",H4:H26)</f>
        <v>0</v>
      </c>
      <c r="O7" s="42">
        <f t="shared" si="0"/>
        <v>0</v>
      </c>
      <c r="P7" s="42">
        <f t="shared" si="1"/>
        <v>0</v>
      </c>
      <c r="Q7" s="36">
        <f>SUMIF($B$4:$B$26,"VO2 Max",I4:I26)</f>
        <v>0</v>
      </c>
      <c r="R7" s="36">
        <f>SUMIF($B$4:$B$26,"VO2 Max",J4:J26)</f>
        <v>0</v>
      </c>
      <c r="S7" s="42">
        <f t="shared" si="2"/>
        <v>0</v>
      </c>
      <c r="T7" s="42">
        <f t="shared" si="3"/>
        <v>0</v>
      </c>
    </row>
    <row r="8" spans="1:20" ht="50" customHeight="1">
      <c r="A8" s="6"/>
      <c r="B8" s="6" t="str">
        <f>_xlfn.XLOOKUP(A8,TrainingTable[Training Component],TrainingTable[Category of Training Stimulus],"")</f>
        <v/>
      </c>
      <c r="C8" s="6" t="s">
        <v>58</v>
      </c>
      <c r="D8" s="6" t="s">
        <v>58</v>
      </c>
      <c r="E8" s="82"/>
      <c r="F8" s="82"/>
      <c r="G8" s="23"/>
      <c r="H8" s="23"/>
      <c r="I8" s="23"/>
      <c r="J8" s="23"/>
      <c r="K8" s="2"/>
      <c r="L8" s="33" t="s">
        <v>2</v>
      </c>
      <c r="M8" s="34">
        <f>SUMIF($B$4:$B$26,"Lactate Tolerance",G4:G26)</f>
        <v>0</v>
      </c>
      <c r="N8" s="34">
        <f>SUMIF($B$4:$B$26,"Lactate Tolerance",H4:H26)</f>
        <v>0</v>
      </c>
      <c r="O8" s="43">
        <f t="shared" si="0"/>
        <v>0</v>
      </c>
      <c r="P8" s="43">
        <f t="shared" si="1"/>
        <v>0</v>
      </c>
      <c r="Q8" s="34">
        <f>SUMIF($B$4:$B$26,"Lactate Tolerance",I4:I26)</f>
        <v>0</v>
      </c>
      <c r="R8" s="34">
        <f>SUMIF($B$4:$B$26,"Lactate Tolerance",J4:J26)</f>
        <v>0</v>
      </c>
      <c r="S8" s="43">
        <f t="shared" si="2"/>
        <v>0</v>
      </c>
      <c r="T8" s="43">
        <f t="shared" si="3"/>
        <v>0</v>
      </c>
    </row>
    <row r="9" spans="1:20" ht="50" customHeight="1">
      <c r="A9" s="6"/>
      <c r="B9" s="6" t="str">
        <f>_xlfn.XLOOKUP(A9,TrainingTable[Training Component],TrainingTable[Category of Training Stimulus],"")</f>
        <v/>
      </c>
      <c r="C9" s="6" t="s">
        <v>58</v>
      </c>
      <c r="D9" s="6" t="s">
        <v>58</v>
      </c>
      <c r="E9" s="82"/>
      <c r="F9" s="82"/>
      <c r="G9" s="23"/>
      <c r="H9" s="23"/>
      <c r="I9" s="23"/>
      <c r="J9" s="23"/>
      <c r="K9" s="2"/>
      <c r="L9" s="37" t="s">
        <v>3</v>
      </c>
      <c r="M9" s="38">
        <f>SUMIF($B$4:$B$26,"Speed Development",G4:G26)</f>
        <v>0</v>
      </c>
      <c r="N9" s="38">
        <f>SUMIF($B$4:$B$26,"Speed Development",H4:H26)</f>
        <v>0</v>
      </c>
      <c r="O9" s="44">
        <f t="shared" si="0"/>
        <v>0</v>
      </c>
      <c r="P9" s="44">
        <f t="shared" si="1"/>
        <v>0</v>
      </c>
      <c r="Q9" s="38">
        <f>SUMIF($B$4:$B$26,"Speed Development",I4:I26)</f>
        <v>0</v>
      </c>
      <c r="R9" s="38">
        <f>SUMIF($B$4:$B$26,"Speed Development",J4:J26)</f>
        <v>0</v>
      </c>
      <c r="S9" s="44">
        <f t="shared" si="2"/>
        <v>0</v>
      </c>
      <c r="T9" s="44">
        <f t="shared" si="3"/>
        <v>0</v>
      </c>
    </row>
    <row r="10" spans="1:20" ht="50" customHeight="1">
      <c r="A10" s="6"/>
      <c r="B10" s="6" t="str">
        <f>_xlfn.XLOOKUP(A10,TrainingTable[Training Component],TrainingTable[Category of Training Stimulus],"")</f>
        <v/>
      </c>
      <c r="C10" s="6" t="s">
        <v>58</v>
      </c>
      <c r="D10" s="6" t="s">
        <v>58</v>
      </c>
      <c r="E10" s="82"/>
      <c r="F10" s="82"/>
      <c r="G10" s="23"/>
      <c r="H10" s="23"/>
      <c r="I10" s="23"/>
      <c r="J10" s="23"/>
      <c r="K10" s="2"/>
      <c r="L10" s="46" t="s">
        <v>80</v>
      </c>
      <c r="M10" s="23">
        <f>SUM(M4:M9)</f>
        <v>21</v>
      </c>
      <c r="N10" s="23">
        <f>SUM(N4:N9)</f>
        <v>47</v>
      </c>
      <c r="O10" s="47">
        <f>M10/M10</f>
        <v>1</v>
      </c>
      <c r="P10" s="45">
        <f t="shared" si="1"/>
        <v>1</v>
      </c>
      <c r="Q10" s="23">
        <f>SUM(Q4:Q9)</f>
        <v>2.4</v>
      </c>
      <c r="R10" s="23">
        <f>SUM(R4:R9)</f>
        <v>6.6</v>
      </c>
      <c r="S10" s="47">
        <f t="shared" si="2"/>
        <v>1</v>
      </c>
      <c r="T10" s="47">
        <f t="shared" si="3"/>
        <v>1</v>
      </c>
    </row>
    <row r="11" spans="1:20" ht="50" customHeight="1">
      <c r="A11" s="6"/>
      <c r="B11" s="6" t="str">
        <f>_xlfn.XLOOKUP(A11,TrainingTable[Training Component],TrainingTable[Category of Training Stimulus],"")</f>
        <v/>
      </c>
      <c r="C11" s="6" t="s">
        <v>58</v>
      </c>
      <c r="D11" s="6" t="s">
        <v>58</v>
      </c>
      <c r="E11" s="82"/>
      <c r="F11" s="82"/>
      <c r="G11" s="23"/>
      <c r="H11" s="23"/>
      <c r="I11" s="23"/>
      <c r="J11" s="23"/>
      <c r="K11" s="2"/>
      <c r="L11" s="24"/>
      <c r="M11" s="16"/>
      <c r="N11" s="16"/>
      <c r="O11" s="16"/>
      <c r="P11" s="16"/>
      <c r="Q11" s="16"/>
      <c r="R11" s="2"/>
      <c r="S11" s="16"/>
      <c r="T11" s="16"/>
    </row>
    <row r="12" spans="1:20" ht="50" customHeight="1">
      <c r="A12" s="6"/>
      <c r="B12" s="6" t="str">
        <f>_xlfn.XLOOKUP(A12,TrainingTable[Training Component],TrainingTable[Category of Training Stimulus],"")</f>
        <v/>
      </c>
      <c r="C12" s="6" t="s">
        <v>58</v>
      </c>
      <c r="D12" s="6" t="s">
        <v>58</v>
      </c>
      <c r="E12" s="82"/>
      <c r="F12" s="82"/>
      <c r="G12" s="23"/>
      <c r="H12" s="23"/>
      <c r="I12" s="23"/>
      <c r="J12" s="23"/>
      <c r="K12" s="2"/>
      <c r="L12" s="24"/>
      <c r="M12" s="16"/>
      <c r="N12" s="16"/>
      <c r="O12" s="16"/>
      <c r="P12" s="16"/>
      <c r="Q12" s="16"/>
      <c r="R12" s="2"/>
      <c r="S12" s="16"/>
      <c r="T12" s="16"/>
    </row>
    <row r="13" spans="1:20" ht="50" customHeight="1">
      <c r="A13" s="6"/>
      <c r="B13" s="6" t="str">
        <f>_xlfn.XLOOKUP(A13,TrainingTable[Training Component],TrainingTable[Category of Training Stimulus],"")</f>
        <v/>
      </c>
      <c r="C13" s="6" t="s">
        <v>58</v>
      </c>
      <c r="D13" s="6" t="s">
        <v>58</v>
      </c>
      <c r="E13" s="82"/>
      <c r="F13" s="82"/>
      <c r="G13" s="23"/>
      <c r="H13" s="23"/>
      <c r="I13" s="23"/>
      <c r="J13" s="23"/>
      <c r="K13" s="2"/>
      <c r="L13" s="24"/>
      <c r="M13" s="16"/>
      <c r="N13" s="16"/>
      <c r="O13" s="16"/>
      <c r="P13" s="16"/>
      <c r="Q13" s="16"/>
      <c r="R13" s="2"/>
      <c r="S13" s="16"/>
      <c r="T13" s="16"/>
    </row>
    <row r="14" spans="1:20" ht="50" customHeight="1">
      <c r="A14" s="6"/>
      <c r="B14" s="6" t="str">
        <f>_xlfn.XLOOKUP(A14,TrainingTable[Training Component],TrainingTable[Category of Training Stimulus],"")</f>
        <v/>
      </c>
      <c r="C14" s="6" t="s">
        <v>58</v>
      </c>
      <c r="D14" s="6" t="s">
        <v>58</v>
      </c>
      <c r="E14" s="82"/>
      <c r="F14" s="82"/>
      <c r="G14" s="23"/>
      <c r="H14" s="23"/>
      <c r="I14" s="23"/>
      <c r="J14" s="23"/>
      <c r="K14" s="2"/>
      <c r="L14" s="24"/>
      <c r="M14" s="16"/>
      <c r="N14" s="16"/>
      <c r="O14" s="16"/>
      <c r="P14" s="16"/>
      <c r="Q14" s="16"/>
      <c r="R14" s="2"/>
      <c r="S14" s="16"/>
      <c r="T14" s="16"/>
    </row>
    <row r="15" spans="1:20" ht="50" customHeight="1">
      <c r="A15" s="6"/>
      <c r="B15" s="6" t="str">
        <f>_xlfn.XLOOKUP(A15,TrainingTable[Training Component],TrainingTable[Category of Training Stimulus],"")</f>
        <v/>
      </c>
      <c r="C15" s="6" t="s">
        <v>58</v>
      </c>
      <c r="D15" s="6" t="s">
        <v>58</v>
      </c>
      <c r="E15" s="82"/>
      <c r="F15" s="82"/>
      <c r="G15" s="23"/>
      <c r="H15" s="23"/>
      <c r="I15" s="23"/>
      <c r="J15" s="23"/>
      <c r="K15" s="2"/>
      <c r="L15" s="24"/>
      <c r="M15" s="16"/>
      <c r="N15" s="16"/>
      <c r="O15" s="16"/>
      <c r="P15" s="16"/>
      <c r="Q15" s="16"/>
      <c r="R15" s="2"/>
      <c r="S15" s="16"/>
      <c r="T15" s="16"/>
    </row>
    <row r="16" spans="1:20" ht="50" customHeight="1">
      <c r="A16" s="6"/>
      <c r="B16" s="6" t="str">
        <f>_xlfn.XLOOKUP(A16,TrainingTable[Training Component],TrainingTable[Category of Training Stimulus],"")</f>
        <v/>
      </c>
      <c r="C16" s="6" t="s">
        <v>58</v>
      </c>
      <c r="D16" s="6" t="s">
        <v>58</v>
      </c>
      <c r="E16" s="82"/>
      <c r="F16" s="82"/>
      <c r="G16" s="23"/>
      <c r="H16" s="23"/>
      <c r="I16" s="23"/>
      <c r="J16" s="23"/>
      <c r="K16" s="2"/>
      <c r="L16" s="24"/>
      <c r="M16" s="16"/>
      <c r="N16" s="16"/>
      <c r="O16" s="16"/>
      <c r="P16" s="16"/>
      <c r="Q16" s="16"/>
      <c r="R16" s="2"/>
      <c r="S16" s="16"/>
      <c r="T16" s="16"/>
    </row>
    <row r="17" spans="1:20" ht="50" customHeight="1">
      <c r="A17" s="6"/>
      <c r="B17" s="6" t="str">
        <f>_xlfn.XLOOKUP(A17,TrainingTable[Training Component],TrainingTable[Category of Training Stimulus],"")</f>
        <v/>
      </c>
      <c r="C17" s="6" t="s">
        <v>58</v>
      </c>
      <c r="D17" s="6" t="s">
        <v>58</v>
      </c>
      <c r="E17" s="82"/>
      <c r="F17" s="82"/>
      <c r="G17" s="23"/>
      <c r="H17" s="23"/>
      <c r="I17" s="23"/>
      <c r="J17" s="23"/>
      <c r="K17" s="2"/>
      <c r="L17" s="24"/>
      <c r="M17" s="16"/>
      <c r="N17" s="16"/>
      <c r="O17" s="16"/>
      <c r="P17" s="16"/>
      <c r="Q17" s="16"/>
      <c r="R17" s="2"/>
      <c r="S17" s="16"/>
      <c r="T17" s="16"/>
    </row>
    <row r="18" spans="1:20" ht="50" customHeight="1">
      <c r="A18" s="6"/>
      <c r="B18" s="6" t="str">
        <f>_xlfn.XLOOKUP(A18,TrainingTable[Training Component],TrainingTable[Category of Training Stimulus],"")</f>
        <v/>
      </c>
      <c r="C18" s="6" t="s">
        <v>58</v>
      </c>
      <c r="D18" s="6" t="s">
        <v>58</v>
      </c>
      <c r="E18" s="82"/>
      <c r="F18" s="82"/>
      <c r="G18" s="23"/>
      <c r="H18" s="23"/>
      <c r="I18" s="23"/>
      <c r="J18" s="23"/>
      <c r="K18" s="2"/>
      <c r="L18" s="24"/>
      <c r="M18" s="16"/>
      <c r="N18" s="16"/>
      <c r="O18" s="16"/>
      <c r="P18" s="16"/>
      <c r="Q18" s="16"/>
      <c r="R18" s="2"/>
      <c r="S18" s="16"/>
      <c r="T18" s="16"/>
    </row>
    <row r="19" spans="1:20" ht="50" customHeight="1">
      <c r="A19" s="6"/>
      <c r="B19" s="6" t="str">
        <f>_xlfn.XLOOKUP(A19,TrainingTable[Training Component],TrainingTable[Category of Training Stimulus],"")</f>
        <v/>
      </c>
      <c r="C19" s="6" t="s">
        <v>58</v>
      </c>
      <c r="D19" s="6" t="s">
        <v>58</v>
      </c>
      <c r="E19" s="82"/>
      <c r="F19" s="82"/>
      <c r="G19" s="23"/>
      <c r="H19" s="23"/>
      <c r="I19" s="23"/>
      <c r="J19" s="23"/>
      <c r="K19" s="2"/>
      <c r="L19" s="24"/>
      <c r="M19" s="16"/>
      <c r="N19" s="16"/>
      <c r="O19" s="16"/>
      <c r="P19" s="16"/>
      <c r="Q19" s="16"/>
      <c r="R19" s="2"/>
      <c r="S19" s="16"/>
      <c r="T19" s="16"/>
    </row>
    <row r="20" spans="1:20" ht="50" customHeight="1">
      <c r="A20" s="6"/>
      <c r="B20" s="6" t="str">
        <f>_xlfn.XLOOKUP(A20,TrainingTable[Training Component],TrainingTable[Category of Training Stimulus],"")</f>
        <v/>
      </c>
      <c r="C20" s="6" t="s">
        <v>58</v>
      </c>
      <c r="D20" s="6" t="s">
        <v>58</v>
      </c>
      <c r="E20" s="82"/>
      <c r="F20" s="82"/>
      <c r="G20" s="23"/>
      <c r="H20" s="23"/>
      <c r="I20" s="23"/>
      <c r="J20" s="23"/>
      <c r="K20" s="2"/>
      <c r="L20" s="24"/>
      <c r="M20" s="16"/>
      <c r="N20" s="16"/>
      <c r="O20" s="16"/>
      <c r="P20" s="16"/>
      <c r="Q20" s="16"/>
      <c r="R20" s="2"/>
      <c r="S20" s="16"/>
      <c r="T20" s="16"/>
    </row>
    <row r="21" spans="1:20" ht="50" customHeight="1">
      <c r="A21" s="6"/>
      <c r="B21" s="6" t="str">
        <f>_xlfn.XLOOKUP(A21,TrainingTable[Training Component],TrainingTable[Category of Training Stimulus],"")</f>
        <v/>
      </c>
      <c r="C21" s="6" t="s">
        <v>58</v>
      </c>
      <c r="D21" s="6" t="s">
        <v>58</v>
      </c>
      <c r="E21" s="82"/>
      <c r="F21" s="82"/>
      <c r="G21" s="23"/>
      <c r="H21" s="23"/>
      <c r="I21" s="23"/>
      <c r="J21" s="23"/>
      <c r="K21" s="2"/>
      <c r="L21" s="24"/>
      <c r="M21" s="16"/>
      <c r="N21" s="16"/>
      <c r="O21" s="16"/>
      <c r="P21" s="16"/>
      <c r="Q21" s="16"/>
      <c r="R21" s="2"/>
      <c r="S21" s="16"/>
      <c r="T21" s="16"/>
    </row>
    <row r="22" spans="1:20" ht="50" customHeight="1">
      <c r="A22" s="6"/>
      <c r="B22" s="6" t="str">
        <f>_xlfn.XLOOKUP(A22,TrainingTable[Training Component],TrainingTable[Category of Training Stimulus],"")</f>
        <v/>
      </c>
      <c r="C22" s="6" t="s">
        <v>58</v>
      </c>
      <c r="D22" s="6" t="s">
        <v>58</v>
      </c>
      <c r="E22" s="82"/>
      <c r="F22" s="82"/>
      <c r="G22" s="23"/>
      <c r="H22" s="23"/>
      <c r="I22" s="23"/>
      <c r="J22" s="23"/>
      <c r="K22" s="2"/>
      <c r="L22" s="24"/>
      <c r="M22" s="16"/>
      <c r="N22" s="16"/>
      <c r="O22" s="16"/>
      <c r="P22" s="16"/>
      <c r="Q22" s="16"/>
      <c r="R22" s="2"/>
      <c r="S22" s="16"/>
      <c r="T22" s="16"/>
    </row>
    <row r="23" spans="1:20" ht="50" customHeight="1">
      <c r="A23" s="6"/>
      <c r="B23" s="6" t="str">
        <f>_xlfn.XLOOKUP(A23,TrainingTable[Training Component],TrainingTable[Category of Training Stimulus],"")</f>
        <v/>
      </c>
      <c r="C23" s="6" t="s">
        <v>58</v>
      </c>
      <c r="D23" s="6" t="s">
        <v>58</v>
      </c>
      <c r="E23" s="82"/>
      <c r="F23" s="82"/>
      <c r="G23" s="23"/>
      <c r="H23" s="23"/>
      <c r="I23" s="23"/>
      <c r="J23" s="23"/>
      <c r="K23" s="2"/>
      <c r="L23" s="24"/>
      <c r="M23" s="16"/>
      <c r="N23" s="16"/>
      <c r="O23" s="16"/>
      <c r="P23" s="16"/>
      <c r="Q23" s="16"/>
      <c r="R23" s="2"/>
      <c r="S23" s="16"/>
      <c r="T23" s="16"/>
    </row>
    <row r="24" spans="1:20" ht="50" customHeight="1">
      <c r="A24" s="6"/>
      <c r="B24" s="6" t="str">
        <f>_xlfn.XLOOKUP(A24,TrainingTable[Training Component],TrainingTable[Category of Training Stimulus],"")</f>
        <v/>
      </c>
      <c r="C24" s="6" t="s">
        <v>58</v>
      </c>
      <c r="D24" s="6" t="s">
        <v>58</v>
      </c>
      <c r="E24" s="82"/>
      <c r="F24" s="82"/>
      <c r="G24" s="23"/>
      <c r="H24" s="23"/>
      <c r="I24" s="23"/>
      <c r="J24" s="23"/>
      <c r="K24" s="2"/>
      <c r="L24" s="24"/>
      <c r="M24" s="16"/>
      <c r="N24" s="16"/>
      <c r="O24" s="16"/>
      <c r="P24" s="16"/>
      <c r="Q24" s="16"/>
      <c r="R24" s="2"/>
      <c r="S24" s="16"/>
      <c r="T24" s="16"/>
    </row>
    <row r="25" spans="1:20" ht="50" customHeight="1">
      <c r="A25" s="6"/>
      <c r="B25" s="6" t="str">
        <f>_xlfn.XLOOKUP(A25,TrainingTable[Training Component],TrainingTable[Category of Training Stimulus],"")</f>
        <v/>
      </c>
      <c r="C25" s="6" t="s">
        <v>58</v>
      </c>
      <c r="D25" s="6" t="s">
        <v>58</v>
      </c>
      <c r="E25" s="82"/>
      <c r="F25" s="82"/>
      <c r="G25" s="23"/>
      <c r="H25" s="23"/>
      <c r="I25" s="23"/>
      <c r="J25" s="23"/>
      <c r="K25" s="2"/>
      <c r="L25" s="24"/>
      <c r="M25" s="16"/>
      <c r="N25" s="16"/>
      <c r="O25" s="16"/>
      <c r="P25" s="16"/>
      <c r="Q25" s="16"/>
      <c r="R25" s="2"/>
      <c r="S25" s="16"/>
      <c r="T25" s="16"/>
    </row>
    <row r="26" spans="1:20" ht="50" customHeight="1">
      <c r="A26" s="6"/>
      <c r="B26" s="6" t="str">
        <f>_xlfn.XLOOKUP(A26,TrainingTable[Training Component],TrainingTable[Category of Training Stimulus],"")</f>
        <v/>
      </c>
      <c r="C26" s="6" t="s">
        <v>58</v>
      </c>
      <c r="D26" s="6" t="s">
        <v>58</v>
      </c>
      <c r="E26" s="82"/>
      <c r="F26" s="82"/>
      <c r="G26" s="23"/>
      <c r="H26" s="23"/>
      <c r="I26" s="23"/>
      <c r="J26" s="23"/>
      <c r="K26" s="2"/>
      <c r="L26" s="24"/>
      <c r="M26" s="16"/>
      <c r="N26" s="16"/>
      <c r="O26" s="16"/>
      <c r="P26" s="16"/>
      <c r="Q26" s="16"/>
      <c r="R26" s="2"/>
      <c r="S26" s="16"/>
      <c r="T26" s="16"/>
    </row>
  </sheetData>
  <mergeCells count="37">
    <mergeCell ref="A2:A3"/>
    <mergeCell ref="B2:B3"/>
    <mergeCell ref="C2:C3"/>
    <mergeCell ref="D2:D3"/>
    <mergeCell ref="E2:F3"/>
    <mergeCell ref="E5:F5"/>
    <mergeCell ref="E1:F1"/>
    <mergeCell ref="G1:J1"/>
    <mergeCell ref="M1:P1"/>
    <mergeCell ref="Q1:T1"/>
    <mergeCell ref="G2:H2"/>
    <mergeCell ref="I2:J2"/>
    <mergeCell ref="K2:K3"/>
    <mergeCell ref="M2:P2"/>
    <mergeCell ref="Q2:T2"/>
    <mergeCell ref="E4:F4"/>
    <mergeCell ref="E17:F17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24:F24"/>
    <mergeCell ref="E25:F25"/>
    <mergeCell ref="E26:F26"/>
    <mergeCell ref="E18:F18"/>
    <mergeCell ref="E19:F19"/>
    <mergeCell ref="E20:F20"/>
    <mergeCell ref="E21:F21"/>
    <mergeCell ref="E22:F22"/>
    <mergeCell ref="E23:F23"/>
  </mergeCells>
  <conditionalFormatting sqref="A4:F4">
    <cfRule type="expression" dxfId="367" priority="184">
      <formula>$B$4="Speed Development"</formula>
    </cfRule>
    <cfRule type="expression" dxfId="366" priority="183">
      <formula>$B$4="Lactate Tolerance"</formula>
    </cfRule>
    <cfRule type="expression" dxfId="365" priority="182">
      <formula>$B$4="VO2 Max"</formula>
    </cfRule>
    <cfRule type="expression" dxfId="364" priority="181">
      <formula>$B$4="Threshold"</formula>
    </cfRule>
    <cfRule type="expression" dxfId="363" priority="180">
      <formula>$B$4="Turnover and Pace Work"</formula>
    </cfRule>
    <cfRule type="expression" dxfId="362" priority="179">
      <formula>$B$4="Aerobic Running"</formula>
    </cfRule>
    <cfRule type="expression" dxfId="361" priority="178">
      <formula>$B$4="Stretching and Mobility"</formula>
    </cfRule>
    <cfRule type="expression" dxfId="360" priority="177">
      <formula>$B$4="Recovery"</formula>
    </cfRule>
  </conditionalFormatting>
  <conditionalFormatting sqref="A5:F5">
    <cfRule type="expression" dxfId="359" priority="176">
      <formula>$B$5="Speed Development"</formula>
    </cfRule>
    <cfRule type="expression" dxfId="358" priority="175">
      <formula>$B$5="Lactate Tolerance"</formula>
    </cfRule>
    <cfRule type="expression" dxfId="357" priority="174">
      <formula>$B$5="VO2 Max"</formula>
    </cfRule>
    <cfRule type="expression" dxfId="356" priority="173">
      <formula>$B$5="Threshold"</formula>
    </cfRule>
    <cfRule type="expression" dxfId="355" priority="172">
      <formula>$B$5="Turnover and Pace Work"</formula>
    </cfRule>
    <cfRule type="expression" dxfId="354" priority="171">
      <formula>$B$5="Aerobic Running"</formula>
    </cfRule>
    <cfRule type="expression" dxfId="353" priority="170">
      <formula>$B$5="Stretching and Mobility"</formula>
    </cfRule>
    <cfRule type="expression" dxfId="352" priority="169">
      <formula>$B$5="Recovery"</formula>
    </cfRule>
  </conditionalFormatting>
  <conditionalFormatting sqref="A6:F6">
    <cfRule type="expression" dxfId="351" priority="164">
      <formula>$B$6="Turnover and Pace Work"</formula>
    </cfRule>
    <cfRule type="expression" dxfId="350" priority="167">
      <formula>$B$6="Lactate Tolerance"</formula>
    </cfRule>
    <cfRule type="expression" dxfId="349" priority="166">
      <formula>$B$6="VO2 Max"</formula>
    </cfRule>
    <cfRule type="expression" dxfId="348" priority="165">
      <formula>$B$6="Threshold"</formula>
    </cfRule>
    <cfRule type="expression" dxfId="347" priority="168">
      <formula>$B$6="Speed Development"</formula>
    </cfRule>
    <cfRule type="expression" dxfId="346" priority="163">
      <formula>$B$6="Aerobic Running"</formula>
    </cfRule>
    <cfRule type="expression" dxfId="345" priority="162">
      <formula>$B$6="Stretching and Mobility"</formula>
    </cfRule>
    <cfRule type="expression" dxfId="344" priority="161">
      <formula>$B$6="Recovery"</formula>
    </cfRule>
  </conditionalFormatting>
  <conditionalFormatting sqref="A7:F7">
    <cfRule type="expression" dxfId="343" priority="160">
      <formula>$B$7="Speed Development"</formula>
    </cfRule>
    <cfRule type="expression" dxfId="342" priority="159">
      <formula>$B$7="Lactate Tolerance"</formula>
    </cfRule>
    <cfRule type="expression" dxfId="341" priority="158">
      <formula>$B$7="VO2 Max"</formula>
    </cfRule>
    <cfRule type="expression" dxfId="340" priority="157">
      <formula>$B$7="Threshold"</formula>
    </cfRule>
    <cfRule type="expression" dxfId="339" priority="156">
      <formula>$B$7="Turnover and Pace Work"</formula>
    </cfRule>
    <cfRule type="expression" dxfId="338" priority="155">
      <formula>$B$7="Aerobic Running"</formula>
    </cfRule>
    <cfRule type="expression" dxfId="337" priority="154">
      <formula>$B$7="Stretching and Mobility"</formula>
    </cfRule>
    <cfRule type="expression" dxfId="336" priority="153">
      <formula>$B$7="Recovery"</formula>
    </cfRule>
  </conditionalFormatting>
  <conditionalFormatting sqref="A8:F8">
    <cfRule type="expression" dxfId="335" priority="152">
      <formula>$B$8="Speed Development"</formula>
    </cfRule>
    <cfRule type="expression" dxfId="334" priority="151">
      <formula>$B$8="Lactate Tolerance"</formula>
    </cfRule>
    <cfRule type="expression" dxfId="333" priority="150">
      <formula>$B$8="VO2 Max"</formula>
    </cfRule>
    <cfRule type="expression" dxfId="332" priority="149">
      <formula>$B$8="Threshold"</formula>
    </cfRule>
    <cfRule type="expression" dxfId="331" priority="148">
      <formula>$B$8="Turnover and Pace Work"</formula>
    </cfRule>
    <cfRule type="expression" dxfId="330" priority="147">
      <formula>$B$8="Aerobic Running"</formula>
    </cfRule>
    <cfRule type="expression" dxfId="329" priority="146">
      <formula>$B$8="Stretching and Mobility"</formula>
    </cfRule>
    <cfRule type="expression" dxfId="328" priority="145">
      <formula>$B$8="Recovery"</formula>
    </cfRule>
  </conditionalFormatting>
  <conditionalFormatting sqref="A9:F9">
    <cfRule type="expression" dxfId="327" priority="140">
      <formula>$B$9="Turnover and Pace Work"</formula>
    </cfRule>
    <cfRule type="expression" dxfId="326" priority="143">
      <formula>$B$9="Lactate Tolerance"</formula>
    </cfRule>
    <cfRule type="expression" dxfId="325" priority="142">
      <formula>$B$9="VO2 Max"</formula>
    </cfRule>
    <cfRule type="expression" dxfId="324" priority="141">
      <formula>$B$9="Threshold"</formula>
    </cfRule>
    <cfRule type="expression" dxfId="323" priority="144">
      <formula>$B$9="Speed Development"</formula>
    </cfRule>
    <cfRule type="expression" dxfId="322" priority="139">
      <formula>$B$9="Aerobic Running"</formula>
    </cfRule>
    <cfRule type="expression" dxfId="321" priority="138">
      <formula>$B$9="Stretching and Mobility"</formula>
    </cfRule>
    <cfRule type="expression" dxfId="320" priority="137">
      <formula>$B$9="Recovery"</formula>
    </cfRule>
  </conditionalFormatting>
  <conditionalFormatting sqref="A10:F10">
    <cfRule type="expression" dxfId="319" priority="136">
      <formula>$B$10="Speed Development"</formula>
    </cfRule>
    <cfRule type="expression" dxfId="318" priority="135">
      <formula>$B$10="Lactate Tolerance"</formula>
    </cfRule>
    <cfRule type="expression" dxfId="317" priority="134">
      <formula>$B$10="VO2 Max"</formula>
    </cfRule>
    <cfRule type="expression" dxfId="316" priority="133">
      <formula>$B$10="Threshold"</formula>
    </cfRule>
    <cfRule type="expression" dxfId="315" priority="132">
      <formula>$B$10="Turnover and Pace Work"</formula>
    </cfRule>
    <cfRule type="expression" dxfId="314" priority="131">
      <formula>$B$10="Aerobic Running"</formula>
    </cfRule>
    <cfRule type="expression" dxfId="313" priority="130">
      <formula>$B$10="Stretching and Mobility"</formula>
    </cfRule>
    <cfRule type="expression" dxfId="312" priority="129">
      <formula>$B$10="Recovery"</formula>
    </cfRule>
  </conditionalFormatting>
  <conditionalFormatting sqref="A11:F11">
    <cfRule type="expression" dxfId="311" priority="128">
      <formula>$B$11="Speed Development"</formula>
    </cfRule>
    <cfRule type="expression" dxfId="310" priority="127">
      <formula>$B$11="Lactate Tolerance"</formula>
    </cfRule>
    <cfRule type="expression" dxfId="309" priority="126">
      <formula>$B$11="VO2 Max"</formula>
    </cfRule>
    <cfRule type="expression" dxfId="308" priority="125">
      <formula>$B$11="Threshold"</formula>
    </cfRule>
    <cfRule type="expression" dxfId="307" priority="124">
      <formula>$B$11="Turnover and Pace Work"</formula>
    </cfRule>
    <cfRule type="expression" dxfId="306" priority="123">
      <formula>$B$11="Aerobic Running"</formula>
    </cfRule>
    <cfRule type="expression" dxfId="305" priority="122">
      <formula>$B$11="Stretching and Mobility"</formula>
    </cfRule>
    <cfRule type="expression" dxfId="304" priority="121">
      <formula>$B$11="Recovery"</formula>
    </cfRule>
  </conditionalFormatting>
  <conditionalFormatting sqref="A12:F12">
    <cfRule type="expression" dxfId="303" priority="120">
      <formula>$B$12="Speed Development"</formula>
    </cfRule>
    <cfRule type="expression" dxfId="302" priority="119">
      <formula>$B$12="Lactate Tolerance"</formula>
    </cfRule>
    <cfRule type="expression" dxfId="301" priority="118">
      <formula>$B$12="VO2 Max"</formula>
    </cfRule>
    <cfRule type="expression" dxfId="300" priority="117">
      <formula>$B$12="Threshold"</formula>
    </cfRule>
    <cfRule type="expression" dxfId="299" priority="116">
      <formula>$B$12="Turnover and Pace Work"</formula>
    </cfRule>
    <cfRule type="expression" dxfId="298" priority="115">
      <formula>$B$12="Aerobic Running"</formula>
    </cfRule>
    <cfRule type="expression" dxfId="297" priority="114">
      <formula>$B$12="Stretching and Mobility"</formula>
    </cfRule>
    <cfRule type="expression" dxfId="296" priority="113">
      <formula>$B$12="Recovery"</formula>
    </cfRule>
  </conditionalFormatting>
  <conditionalFormatting sqref="A13:F13">
    <cfRule type="expression" dxfId="295" priority="112">
      <formula>$B$13="Speed Development"</formula>
    </cfRule>
    <cfRule type="expression" dxfId="294" priority="111">
      <formula>$B$13="Lactate Tolerance"</formula>
    </cfRule>
    <cfRule type="expression" dxfId="293" priority="110">
      <formula>$B$13="VO2 Max"</formula>
    </cfRule>
    <cfRule type="expression" dxfId="292" priority="109">
      <formula>$B$13="Threshold"</formula>
    </cfRule>
    <cfRule type="expression" dxfId="291" priority="108">
      <formula>$B$13="Turnover and Pace Work"</formula>
    </cfRule>
    <cfRule type="expression" dxfId="290" priority="107">
      <formula>$B$13="Aerobic Running"</formula>
    </cfRule>
    <cfRule type="expression" dxfId="289" priority="106">
      <formula>$B$13="Stretching and Mobility"</formula>
    </cfRule>
    <cfRule type="expression" dxfId="288" priority="105">
      <formula>$B$13="Recovery"</formula>
    </cfRule>
  </conditionalFormatting>
  <conditionalFormatting sqref="A14:F14">
    <cfRule type="expression" dxfId="287" priority="104">
      <formula>$B$14="Speed Development"</formula>
    </cfRule>
    <cfRule type="expression" dxfId="286" priority="103">
      <formula>$B$14="Lactate Tolerance"</formula>
    </cfRule>
    <cfRule type="expression" dxfId="285" priority="102">
      <formula>$B$14="VO2 Max"</formula>
    </cfRule>
    <cfRule type="expression" dxfId="284" priority="101">
      <formula>$B$14="Threshold"</formula>
    </cfRule>
    <cfRule type="expression" dxfId="283" priority="100">
      <formula>$B$14="Turnover and Pace Work"</formula>
    </cfRule>
    <cfRule type="expression" dxfId="282" priority="99">
      <formula>$B$14="Aerobic Running"</formula>
    </cfRule>
    <cfRule type="expression" dxfId="281" priority="98">
      <formula>$B$14="Stretching and Mobility"</formula>
    </cfRule>
    <cfRule type="expression" dxfId="280" priority="97">
      <formula>$B$14="Recovery"</formula>
    </cfRule>
  </conditionalFormatting>
  <conditionalFormatting sqref="A15:F15">
    <cfRule type="expression" dxfId="279" priority="93">
      <formula>$B$15="Threshold"</formula>
    </cfRule>
    <cfRule type="expression" dxfId="278" priority="90">
      <formula>$B$15="Stretching and Mobility"</formula>
    </cfRule>
    <cfRule type="expression" dxfId="277" priority="91">
      <formula>$B$15="Aerobic Running"</formula>
    </cfRule>
    <cfRule type="expression" dxfId="276" priority="92">
      <formula>$B$15="Turnover and Pace Work"</formula>
    </cfRule>
    <cfRule type="expression" dxfId="275" priority="89">
      <formula>$B$15="Recovery"</formula>
    </cfRule>
    <cfRule type="expression" dxfId="274" priority="94">
      <formula>$B$15="VO2 Max"</formula>
    </cfRule>
    <cfRule type="expression" dxfId="273" priority="95">
      <formula>$B$15="Lactate Tolerance"</formula>
    </cfRule>
    <cfRule type="expression" dxfId="272" priority="96">
      <formula>$B$15="Speed Development"</formula>
    </cfRule>
  </conditionalFormatting>
  <conditionalFormatting sqref="A16:F16">
    <cfRule type="expression" dxfId="271" priority="88">
      <formula>$B$16="Speed Development"</formula>
    </cfRule>
    <cfRule type="expression" dxfId="270" priority="87">
      <formula>$B$16="Lactate Tolerance"</formula>
    </cfRule>
    <cfRule type="expression" dxfId="269" priority="86">
      <formula>$B$16="VO2 Max"</formula>
    </cfRule>
    <cfRule type="expression" dxfId="268" priority="85">
      <formula>$B$16="Threshold"</formula>
    </cfRule>
    <cfRule type="expression" dxfId="267" priority="84">
      <formula>$B$16="Turnover and Pace Work"</formula>
    </cfRule>
    <cfRule type="expression" dxfId="266" priority="83">
      <formula>$B$16="Aerobic Running"</formula>
    </cfRule>
    <cfRule type="expression" dxfId="265" priority="82">
      <formula>$B$16="Stretching and Mobility"</formula>
    </cfRule>
    <cfRule type="expression" dxfId="264" priority="81">
      <formula>$B$16="Recovery"</formula>
    </cfRule>
  </conditionalFormatting>
  <conditionalFormatting sqref="A17:F17">
    <cfRule type="expression" dxfId="263" priority="80">
      <formula>$B$17="Speed Development"</formula>
    </cfRule>
    <cfRule type="expression" dxfId="262" priority="79">
      <formula>$B$17="Lactate Tolerance"</formula>
    </cfRule>
    <cfRule type="expression" dxfId="261" priority="78">
      <formula>$B$17="VO2 Max"</formula>
    </cfRule>
    <cfRule type="expression" dxfId="260" priority="77">
      <formula>$B$17="Threshold"</formula>
    </cfRule>
    <cfRule type="expression" dxfId="259" priority="76">
      <formula>$B$17="Turnover and Pace Work"</formula>
    </cfRule>
    <cfRule type="expression" dxfId="258" priority="75">
      <formula>$B$17="Aerobic Running"</formula>
    </cfRule>
    <cfRule type="expression" dxfId="257" priority="74">
      <formula>$B$17="Stretching and Mobility"</formula>
    </cfRule>
    <cfRule type="expression" dxfId="256" priority="73">
      <formula>$B$17="Recovery"</formula>
    </cfRule>
  </conditionalFormatting>
  <conditionalFormatting sqref="A18:F18">
    <cfRule type="expression" dxfId="255" priority="72">
      <formula>$B$18="Speed Development"</formula>
    </cfRule>
    <cfRule type="expression" dxfId="254" priority="71">
      <formula>$B$18="Lactate Tolerance"</formula>
    </cfRule>
    <cfRule type="expression" dxfId="253" priority="70">
      <formula>$B$18="VO2 Max"</formula>
    </cfRule>
    <cfRule type="expression" dxfId="252" priority="69">
      <formula>$B$18="Threshold"</formula>
    </cfRule>
    <cfRule type="expression" dxfId="251" priority="68">
      <formula>$B$18="Turnover and Pace Work"</formula>
    </cfRule>
    <cfRule type="expression" dxfId="250" priority="67">
      <formula>$B$18="Aerobic Running"</formula>
    </cfRule>
    <cfRule type="expression" dxfId="249" priority="66">
      <formula>$B$18="Stretching and Mobility"</formula>
    </cfRule>
    <cfRule type="expression" dxfId="248" priority="65">
      <formula>$B$18="Recovery"</formula>
    </cfRule>
  </conditionalFormatting>
  <conditionalFormatting sqref="A19:F19">
    <cfRule type="expression" dxfId="247" priority="64">
      <formula>$B$19="Speed Development"</formula>
    </cfRule>
    <cfRule type="expression" dxfId="246" priority="63">
      <formula>$B$19="Lactate Tolerance"</formula>
    </cfRule>
    <cfRule type="expression" dxfId="245" priority="62">
      <formula>$B$19="VO2 Max"</formula>
    </cfRule>
    <cfRule type="expression" dxfId="244" priority="61">
      <formula>$B$19="Threshold"</formula>
    </cfRule>
    <cfRule type="expression" dxfId="243" priority="60">
      <formula>$B$19="Turnover and Pace Work"</formula>
    </cfRule>
    <cfRule type="expression" dxfId="242" priority="59">
      <formula>$B$19="Aerobic Running"</formula>
    </cfRule>
    <cfRule type="expression" dxfId="241" priority="58">
      <formula>$B$19="Stretching and Mobility"</formula>
    </cfRule>
    <cfRule type="expression" dxfId="240" priority="57">
      <formula>$B$19="Recovery"</formula>
    </cfRule>
  </conditionalFormatting>
  <conditionalFormatting sqref="A20:F20">
    <cfRule type="expression" dxfId="239" priority="56">
      <formula>$B$20="Speed Development"</formula>
    </cfRule>
    <cfRule type="expression" dxfId="238" priority="55">
      <formula>$B$20="Lactate Tolerance"</formula>
    </cfRule>
    <cfRule type="expression" dxfId="237" priority="54">
      <formula>$B$20="VO2 Max"</formula>
    </cfRule>
    <cfRule type="expression" dxfId="236" priority="53">
      <formula>$B$20="Threshold"</formula>
    </cfRule>
    <cfRule type="expression" dxfId="235" priority="52">
      <formula>$B$20="Turnover and Pace Work"</formula>
    </cfRule>
    <cfRule type="expression" dxfId="234" priority="51">
      <formula>$B$20="Aerobic Running"</formula>
    </cfRule>
    <cfRule type="expression" dxfId="233" priority="50">
      <formula>$B$20="Stretching and Mobility"</formula>
    </cfRule>
    <cfRule type="expression" dxfId="232" priority="49">
      <formula>$B$20="Recovery"</formula>
    </cfRule>
  </conditionalFormatting>
  <conditionalFormatting sqref="A21:F21">
    <cfRule type="expression" dxfId="231" priority="48">
      <formula>$B$21="Speed Development"</formula>
    </cfRule>
    <cfRule type="expression" dxfId="230" priority="47">
      <formula>$B$21="Lactate Tolerance"</formula>
    </cfRule>
    <cfRule type="expression" dxfId="229" priority="46">
      <formula>$B$21="VO2 Max"</formula>
    </cfRule>
    <cfRule type="expression" dxfId="228" priority="45">
      <formula>$B$21="Threshold"</formula>
    </cfRule>
    <cfRule type="expression" dxfId="227" priority="44">
      <formula>$B$21="Turnover and Pace Work"</formula>
    </cfRule>
    <cfRule type="expression" dxfId="226" priority="43">
      <formula>$B$21="Aerobic Running"</formula>
    </cfRule>
    <cfRule type="expression" dxfId="225" priority="42">
      <formula>$B$21="Stretching and Mobility"</formula>
    </cfRule>
    <cfRule type="expression" dxfId="224" priority="41">
      <formula>$B$21="Recovery"</formula>
    </cfRule>
  </conditionalFormatting>
  <conditionalFormatting sqref="A22:F22">
    <cfRule type="expression" dxfId="223" priority="40">
      <formula>$B$22="Speed Development"</formula>
    </cfRule>
    <cfRule type="expression" dxfId="222" priority="39">
      <formula>$B$22="Lactate Tolerance"</formula>
    </cfRule>
    <cfRule type="expression" dxfId="221" priority="38">
      <formula>$B$22="VO2 Max"</formula>
    </cfRule>
    <cfRule type="expression" dxfId="220" priority="37">
      <formula>$B$22="Threshold"</formula>
    </cfRule>
    <cfRule type="expression" dxfId="219" priority="36">
      <formula>$B$22="Turnover and Pace Work"</formula>
    </cfRule>
    <cfRule type="expression" dxfId="218" priority="35">
      <formula>$B$22="Aerobic Running"</formula>
    </cfRule>
    <cfRule type="expression" dxfId="217" priority="34">
      <formula>$B$22="Stretching and Mobility"</formula>
    </cfRule>
    <cfRule type="expression" dxfId="216" priority="33">
      <formula>$B$22="Recovery"</formula>
    </cfRule>
  </conditionalFormatting>
  <conditionalFormatting sqref="A23:F23">
    <cfRule type="expression" dxfId="215" priority="32">
      <formula>$B$23="Speed Development"</formula>
    </cfRule>
    <cfRule type="expression" dxfId="214" priority="31">
      <formula>$B$23="Lactate Tolerance"</formula>
    </cfRule>
    <cfRule type="expression" dxfId="213" priority="30">
      <formula>$B$23="VO2 Max"</formula>
    </cfRule>
    <cfRule type="expression" dxfId="212" priority="29">
      <formula>$B$23="Threshold"</formula>
    </cfRule>
    <cfRule type="expression" dxfId="211" priority="28">
      <formula>$B$23="Turnover and Pace Work"</formula>
    </cfRule>
    <cfRule type="expression" dxfId="210" priority="27">
      <formula>$B$23="Aerobic Running"</formula>
    </cfRule>
    <cfRule type="expression" dxfId="209" priority="26">
      <formula>$B$23="Stretching and Mobility"</formula>
    </cfRule>
    <cfRule type="expression" dxfId="208" priority="25">
      <formula>$B$23="Recovery"</formula>
    </cfRule>
  </conditionalFormatting>
  <conditionalFormatting sqref="A24:F24">
    <cfRule type="expression" dxfId="207" priority="24">
      <formula>$B$24="Speed Development"</formula>
    </cfRule>
    <cfRule type="expression" dxfId="206" priority="23">
      <formula>$B$24="Lactate Tolerance"</formula>
    </cfRule>
    <cfRule type="expression" dxfId="205" priority="22">
      <formula>$B$24="VO2 Max"</formula>
    </cfRule>
    <cfRule type="expression" dxfId="204" priority="21">
      <formula>$B$24="Threshold"</formula>
    </cfRule>
    <cfRule type="expression" dxfId="203" priority="20">
      <formula>$B$24="Turnover and Pace Work"</formula>
    </cfRule>
    <cfRule type="expression" dxfId="202" priority="19">
      <formula>$B$24="Aerobic Running"</formula>
    </cfRule>
    <cfRule type="expression" dxfId="201" priority="18">
      <formula>$B$24="Stretching and Mobility"</formula>
    </cfRule>
    <cfRule type="expression" dxfId="200" priority="17">
      <formula>$B$24="Recovery"</formula>
    </cfRule>
  </conditionalFormatting>
  <conditionalFormatting sqref="A25:F25">
    <cfRule type="expression" dxfId="199" priority="16">
      <formula>$B$25="Speed Development"</formula>
    </cfRule>
    <cfRule type="expression" dxfId="198" priority="15">
      <formula>$B$25="Lactate Tolerance"</formula>
    </cfRule>
    <cfRule type="expression" dxfId="197" priority="14">
      <formula>$B$25="VO2 Max"</formula>
    </cfRule>
    <cfRule type="expression" dxfId="196" priority="13">
      <formula>$B$25="Threshold"</formula>
    </cfRule>
    <cfRule type="expression" dxfId="195" priority="12">
      <formula>$B$25="Turnover and Pace Work"</formula>
    </cfRule>
    <cfRule type="expression" dxfId="194" priority="11">
      <formula>$B$25="Aerobic Running"</formula>
    </cfRule>
    <cfRule type="expression" dxfId="193" priority="10">
      <formula>$B$25="Stretching and Mobility"</formula>
    </cfRule>
    <cfRule type="expression" dxfId="192" priority="9">
      <formula>$B$25="Recovery"</formula>
    </cfRule>
  </conditionalFormatting>
  <conditionalFormatting sqref="A26:F26">
    <cfRule type="expression" dxfId="191" priority="8">
      <formula>$B$26="Speed Development"</formula>
    </cfRule>
    <cfRule type="expression" dxfId="190" priority="7">
      <formula>$B$26="Lactate Tolerance"</formula>
    </cfRule>
    <cfRule type="expression" dxfId="189" priority="6">
      <formula>$B$26="VO2 Max"</formula>
    </cfRule>
    <cfRule type="expression" dxfId="188" priority="5">
      <formula>$B$26="Threshold"</formula>
    </cfRule>
    <cfRule type="expression" dxfId="187" priority="4">
      <formula>$B$26="Turnover and Pace Work"</formula>
    </cfRule>
    <cfRule type="expression" dxfId="186" priority="3">
      <formula>$B$26="Aerobic Running"</formula>
    </cfRule>
    <cfRule type="expression" dxfId="185" priority="2">
      <formula>$B$26="Stretching and Mobility"</formula>
    </cfRule>
    <cfRule type="expression" dxfId="184" priority="1">
      <formula>$B$26="Recovery"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075C57C-0A33-F44D-86D4-ADEF797EBD86}">
          <x14:formula1>
            <xm:f>Data!$D$2:$D$50</xm:f>
          </x14:formula1>
          <xm:sqref>D4:D26</xm:sqref>
        </x14:dataValidation>
        <x14:dataValidation type="list" allowBlank="1" showInputMessage="1" showErrorMessage="1" xr:uid="{6B8B8D21-F40B-B046-81C2-7DE3A90C3D70}">
          <x14:formula1>
            <xm:f>Data!$C$2:$C$50</xm:f>
          </x14:formula1>
          <xm:sqref>C4:C26</xm:sqref>
        </x14:dataValidation>
        <x14:dataValidation type="list" allowBlank="1" showInputMessage="1" showErrorMessage="1" xr:uid="{E4433D41-84FD-7145-ADDD-EFCDA0810784}">
          <x14:formula1>
            <xm:f>Data!$B$2:$B$50</xm:f>
          </x14:formula1>
          <xm:sqref>A4:A26</xm:sqref>
        </x14:dataValidation>
        <x14:dataValidation type="list" allowBlank="1" showInputMessage="1" showErrorMessage="1" xr:uid="{A3804245-1899-9041-9E57-9192AA78701A}">
          <x14:formula1>
            <xm:f>Data!$F$2:$F$50</xm:f>
          </x14:formula1>
          <xm:sqref>C1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58F24-1155-3045-9859-0EBA4E3BB5F9}">
  <dimension ref="A1:T26"/>
  <sheetViews>
    <sheetView zoomScale="140" zoomScaleNormal="140" workbookViewId="0">
      <selection activeCell="C1" sqref="C1"/>
    </sheetView>
  </sheetViews>
  <sheetFormatPr baseColWidth="10" defaultRowHeight="16"/>
  <cols>
    <col min="1" max="1" width="23.33203125" customWidth="1"/>
    <col min="2" max="2" width="25.5" customWidth="1"/>
    <col min="3" max="4" width="16" customWidth="1"/>
    <col min="5" max="5" width="13.1640625" customWidth="1"/>
    <col min="6" max="6" width="70.5" customWidth="1"/>
    <col min="7" max="10" width="13.1640625" customWidth="1"/>
    <col min="11" max="11" width="7.1640625" customWidth="1"/>
    <col min="12" max="12" width="43.5" customWidth="1"/>
  </cols>
  <sheetData>
    <row r="1" spans="1:20" ht="23">
      <c r="A1" s="20" t="s">
        <v>97</v>
      </c>
      <c r="B1" s="21">
        <v>45689</v>
      </c>
      <c r="C1" s="20" t="s">
        <v>93</v>
      </c>
      <c r="D1" s="20" t="s">
        <v>62</v>
      </c>
      <c r="E1" s="91" t="s">
        <v>61</v>
      </c>
      <c r="F1" s="91"/>
      <c r="G1" s="86" t="s">
        <v>54</v>
      </c>
      <c r="H1" s="87"/>
      <c r="I1" s="87"/>
      <c r="J1" s="87"/>
      <c r="L1" s="25" t="s">
        <v>39</v>
      </c>
      <c r="M1" s="84" t="s">
        <v>11</v>
      </c>
      <c r="N1" s="84"/>
      <c r="O1" s="84"/>
      <c r="P1" s="84"/>
      <c r="Q1" s="84" t="s">
        <v>12</v>
      </c>
      <c r="R1" s="84"/>
      <c r="S1" s="84"/>
      <c r="T1" s="84"/>
    </row>
    <row r="2" spans="1:20" ht="17">
      <c r="A2" s="88" t="s">
        <v>16</v>
      </c>
      <c r="B2" s="88" t="s">
        <v>40</v>
      </c>
      <c r="C2" s="88" t="s">
        <v>55</v>
      </c>
      <c r="D2" s="88" t="s">
        <v>63</v>
      </c>
      <c r="E2" s="89" t="s">
        <v>13</v>
      </c>
      <c r="F2" s="89"/>
      <c r="G2" s="84" t="s">
        <v>47</v>
      </c>
      <c r="H2" s="84"/>
      <c r="I2" s="84" t="s">
        <v>46</v>
      </c>
      <c r="J2" s="84"/>
      <c r="K2" s="90"/>
      <c r="L2" s="26"/>
      <c r="M2" s="83" t="s">
        <v>78</v>
      </c>
      <c r="N2" s="83"/>
      <c r="O2" s="83"/>
      <c r="P2" s="83"/>
      <c r="Q2" s="80" t="s">
        <v>79</v>
      </c>
      <c r="R2" s="80"/>
      <c r="S2" s="80"/>
      <c r="T2" s="80"/>
    </row>
    <row r="3" spans="1:20" ht="17">
      <c r="A3" s="88"/>
      <c r="B3" s="88"/>
      <c r="C3" s="88"/>
      <c r="D3" s="88"/>
      <c r="E3" s="89"/>
      <c r="F3" s="89"/>
      <c r="G3" s="22" t="s">
        <v>44</v>
      </c>
      <c r="H3" s="22" t="s">
        <v>45</v>
      </c>
      <c r="I3" s="22" t="s">
        <v>44</v>
      </c>
      <c r="J3" s="22" t="s">
        <v>45</v>
      </c>
      <c r="K3" s="90"/>
      <c r="L3" s="26"/>
      <c r="M3" s="23"/>
      <c r="N3" s="23"/>
      <c r="O3" s="23"/>
      <c r="P3" s="23"/>
      <c r="Q3" s="23"/>
      <c r="R3" s="6"/>
      <c r="S3" s="23"/>
      <c r="T3" s="23"/>
    </row>
    <row r="4" spans="1:20" ht="50" customHeight="1">
      <c r="A4" s="6" t="s">
        <v>19</v>
      </c>
      <c r="B4" s="6" t="str">
        <f>_xlfn.XLOOKUP(A4,TrainingTable[Training Component],TrainingTable[Category of Training Stimulus],"")</f>
        <v>Stretching and Mobility</v>
      </c>
      <c r="C4" s="6" t="s">
        <v>56</v>
      </c>
      <c r="D4" s="6" t="s">
        <v>68</v>
      </c>
      <c r="E4" s="82" t="s">
        <v>87</v>
      </c>
      <c r="F4" s="82"/>
      <c r="G4" s="23">
        <v>4</v>
      </c>
      <c r="H4" s="23">
        <v>5</v>
      </c>
      <c r="I4" s="23">
        <v>0.5</v>
      </c>
      <c r="J4" s="23">
        <v>0.5</v>
      </c>
      <c r="K4" s="2"/>
      <c r="L4" s="27" t="s">
        <v>77</v>
      </c>
      <c r="M4" s="28">
        <f>SUMIF($B$4:$B$26,"Aerobic Running",G4:G26)</f>
        <v>30</v>
      </c>
      <c r="N4" s="28">
        <f>SUMIF($B$4:$B$26,"Aerobic Running",H4:H26)</f>
        <v>90</v>
      </c>
      <c r="O4" s="39">
        <f t="shared" ref="O4:O9" si="0">M4/$M$10</f>
        <v>1</v>
      </c>
      <c r="P4" s="39">
        <f t="shared" ref="P4:P10" si="1">N4/$N$10</f>
        <v>1</v>
      </c>
      <c r="Q4" s="28">
        <f>SUMIF($B$4:$B$26,"Aerobic Running",I4:I26)</f>
        <v>2.75</v>
      </c>
      <c r="R4" s="28">
        <f>SUMIF($B$4:$B$26,"Aerobic Running",J4:J26)</f>
        <v>14</v>
      </c>
      <c r="S4" s="39">
        <f>Q4/$Q$10</f>
        <v>1</v>
      </c>
      <c r="T4" s="39">
        <f>R4/$R$10</f>
        <v>1</v>
      </c>
    </row>
    <row r="5" spans="1:20" ht="50" customHeight="1">
      <c r="A5" s="6" t="s">
        <v>93</v>
      </c>
      <c r="B5" s="6" t="str">
        <f>_xlfn.XLOOKUP(A5,TrainingTable[Training Component],TrainingTable[Category of Training Stimulus],"")</f>
        <v>Aerobic Running</v>
      </c>
      <c r="C5" s="6" t="s">
        <v>56</v>
      </c>
      <c r="D5" s="6" t="s">
        <v>68</v>
      </c>
      <c r="E5" s="82" t="s">
        <v>94</v>
      </c>
      <c r="F5" s="82"/>
      <c r="G5" s="23">
        <v>30</v>
      </c>
      <c r="H5" s="23">
        <v>90</v>
      </c>
      <c r="I5" s="23">
        <v>2.75</v>
      </c>
      <c r="J5" s="23">
        <v>14</v>
      </c>
      <c r="K5" s="2"/>
      <c r="L5" s="29" t="s">
        <v>34</v>
      </c>
      <c r="M5" s="30">
        <f>SUMIF($B$4:$B$26,"Turnover and Pace Work",G4:G26)</f>
        <v>0</v>
      </c>
      <c r="N5" s="30">
        <f>SUMIF($B$4:$B$26,"Turnover and Pace Work",H4:H26)</f>
        <v>0</v>
      </c>
      <c r="O5" s="40">
        <f t="shared" si="0"/>
        <v>0</v>
      </c>
      <c r="P5" s="40">
        <f t="shared" si="1"/>
        <v>0</v>
      </c>
      <c r="Q5" s="30">
        <f>SUMIF($B$4:$B$26,"Turnover and Pace Work",I4:I26)</f>
        <v>0</v>
      </c>
      <c r="R5" s="30">
        <f>SUMIF($B$4:$B$26,"Turnover and Pace Work",J4:J26)</f>
        <v>0</v>
      </c>
      <c r="S5" s="40">
        <f t="shared" ref="S5:S10" si="2">Q5/$Q$10</f>
        <v>0</v>
      </c>
      <c r="T5" s="40">
        <f t="shared" ref="T5:T10" si="3">R5/$R$10</f>
        <v>0</v>
      </c>
    </row>
    <row r="6" spans="1:20" ht="50" customHeight="1">
      <c r="A6" s="6" t="s">
        <v>20</v>
      </c>
      <c r="B6" s="6" t="str">
        <f>_xlfn.XLOOKUP(A6,TrainingTable[Training Component],TrainingTable[Category of Training Stimulus],"")</f>
        <v>Stretching and Mobility</v>
      </c>
      <c r="C6" s="6" t="s">
        <v>58</v>
      </c>
      <c r="D6" s="6" t="s">
        <v>58</v>
      </c>
      <c r="E6" s="82" t="s">
        <v>95</v>
      </c>
      <c r="F6" s="82"/>
      <c r="G6" s="23">
        <v>5</v>
      </c>
      <c r="H6" s="23">
        <v>10</v>
      </c>
      <c r="I6" s="23">
        <v>0</v>
      </c>
      <c r="J6" s="23">
        <v>0</v>
      </c>
      <c r="K6" s="2"/>
      <c r="L6" s="31" t="s">
        <v>22</v>
      </c>
      <c r="M6" s="32">
        <f>SUMIF($B$4:$B$26,"Threshold",G4:G26)</f>
        <v>0</v>
      </c>
      <c r="N6" s="32">
        <f>SUMIF($B$4:$B$26,"Threshold",H4:H26)</f>
        <v>0</v>
      </c>
      <c r="O6" s="41">
        <f t="shared" si="0"/>
        <v>0</v>
      </c>
      <c r="P6" s="41">
        <f t="shared" si="1"/>
        <v>0</v>
      </c>
      <c r="Q6" s="32">
        <f>SUMIF($B$4:$B$26,"Threshold",I4:I26)</f>
        <v>0</v>
      </c>
      <c r="R6" s="32">
        <f>SUMIF($B$4:$B$26,"Threshold",J4:J26)</f>
        <v>0</v>
      </c>
      <c r="S6" s="41">
        <f t="shared" si="2"/>
        <v>0</v>
      </c>
      <c r="T6" s="41">
        <f t="shared" si="3"/>
        <v>0</v>
      </c>
    </row>
    <row r="7" spans="1:20" ht="50" customHeight="1">
      <c r="A7" s="6"/>
      <c r="B7" s="6" t="str">
        <f>_xlfn.XLOOKUP(A7,TrainingTable[Training Component],TrainingTable[Category of Training Stimulus],"")</f>
        <v/>
      </c>
      <c r="C7" s="6" t="s">
        <v>58</v>
      </c>
      <c r="D7" s="6" t="s">
        <v>58</v>
      </c>
      <c r="E7" s="82"/>
      <c r="F7" s="82"/>
      <c r="G7" s="23"/>
      <c r="H7" s="23"/>
      <c r="I7" s="23"/>
      <c r="J7" s="23"/>
      <c r="K7" s="2"/>
      <c r="L7" s="35" t="s">
        <v>1</v>
      </c>
      <c r="M7" s="36">
        <f>SUMIF($B$4:$B$26,"VO2 Max",G4:G26)</f>
        <v>0</v>
      </c>
      <c r="N7" s="36">
        <f>SUMIF($B$4:$B$26,"VO2 Max",H4:H26)</f>
        <v>0</v>
      </c>
      <c r="O7" s="42">
        <f t="shared" si="0"/>
        <v>0</v>
      </c>
      <c r="P7" s="42">
        <f t="shared" si="1"/>
        <v>0</v>
      </c>
      <c r="Q7" s="36">
        <f>SUMIF($B$4:$B$26,"VO2 Max",I4:I26)</f>
        <v>0</v>
      </c>
      <c r="R7" s="36">
        <f>SUMIF($B$4:$B$26,"VO2 Max",J4:J26)</f>
        <v>0</v>
      </c>
      <c r="S7" s="42">
        <f t="shared" si="2"/>
        <v>0</v>
      </c>
      <c r="T7" s="42">
        <f t="shared" si="3"/>
        <v>0</v>
      </c>
    </row>
    <row r="8" spans="1:20" ht="50" customHeight="1">
      <c r="A8" s="6"/>
      <c r="B8" s="6" t="str">
        <f>_xlfn.XLOOKUP(A8,TrainingTable[Training Component],TrainingTable[Category of Training Stimulus],"")</f>
        <v/>
      </c>
      <c r="C8" s="6" t="s">
        <v>58</v>
      </c>
      <c r="D8" s="6" t="s">
        <v>58</v>
      </c>
      <c r="E8" s="82"/>
      <c r="F8" s="82"/>
      <c r="G8" s="23"/>
      <c r="H8" s="23"/>
      <c r="I8" s="23"/>
      <c r="J8" s="23"/>
      <c r="K8" s="2"/>
      <c r="L8" s="33" t="s">
        <v>2</v>
      </c>
      <c r="M8" s="34">
        <f>SUMIF($B$4:$B$26,"Lactate Tolerance",G4:G26)</f>
        <v>0</v>
      </c>
      <c r="N8" s="34">
        <f>SUMIF($B$4:$B$26,"Lactate Tolerance",H4:H26)</f>
        <v>0</v>
      </c>
      <c r="O8" s="43">
        <f t="shared" si="0"/>
        <v>0</v>
      </c>
      <c r="P8" s="43">
        <f t="shared" si="1"/>
        <v>0</v>
      </c>
      <c r="Q8" s="34">
        <f>SUMIF($B$4:$B$26,"Lactate Tolerance",I4:I26)</f>
        <v>0</v>
      </c>
      <c r="R8" s="34">
        <f>SUMIF($B$4:$B$26,"Lactate Tolerance",J4:J26)</f>
        <v>0</v>
      </c>
      <c r="S8" s="43">
        <f t="shared" si="2"/>
        <v>0</v>
      </c>
      <c r="T8" s="43">
        <f t="shared" si="3"/>
        <v>0</v>
      </c>
    </row>
    <row r="9" spans="1:20" ht="50" customHeight="1">
      <c r="A9" s="6"/>
      <c r="B9" s="6" t="str">
        <f>_xlfn.XLOOKUP(A9,TrainingTable[Training Component],TrainingTable[Category of Training Stimulus],"")</f>
        <v/>
      </c>
      <c r="C9" s="6" t="s">
        <v>58</v>
      </c>
      <c r="D9" s="6" t="s">
        <v>58</v>
      </c>
      <c r="E9" s="82"/>
      <c r="F9" s="82"/>
      <c r="G9" s="23"/>
      <c r="H9" s="23"/>
      <c r="I9" s="23"/>
      <c r="J9" s="23"/>
      <c r="K9" s="2"/>
      <c r="L9" s="37" t="s">
        <v>3</v>
      </c>
      <c r="M9" s="38">
        <f>SUMIF($B$4:$B$26,"Speed Development",G4:G26)</f>
        <v>0</v>
      </c>
      <c r="N9" s="38">
        <f>SUMIF($B$4:$B$26,"Speed Development",H4:H26)</f>
        <v>0</v>
      </c>
      <c r="O9" s="44">
        <f t="shared" si="0"/>
        <v>0</v>
      </c>
      <c r="P9" s="44">
        <f t="shared" si="1"/>
        <v>0</v>
      </c>
      <c r="Q9" s="38">
        <f>SUMIF($B$4:$B$26,"Speed Development",I4:I26)</f>
        <v>0</v>
      </c>
      <c r="R9" s="38">
        <f>SUMIF($B$4:$B$26,"Speed Development",J4:J26)</f>
        <v>0</v>
      </c>
      <c r="S9" s="44">
        <f t="shared" si="2"/>
        <v>0</v>
      </c>
      <c r="T9" s="44">
        <f t="shared" si="3"/>
        <v>0</v>
      </c>
    </row>
    <row r="10" spans="1:20" ht="50" customHeight="1">
      <c r="A10" s="6"/>
      <c r="B10" s="6" t="str">
        <f>_xlfn.XLOOKUP(A10,TrainingTable[Training Component],TrainingTable[Category of Training Stimulus],"")</f>
        <v/>
      </c>
      <c r="C10" s="6" t="s">
        <v>58</v>
      </c>
      <c r="D10" s="6" t="s">
        <v>58</v>
      </c>
      <c r="E10" s="82"/>
      <c r="F10" s="82"/>
      <c r="G10" s="23"/>
      <c r="H10" s="23"/>
      <c r="I10" s="23"/>
      <c r="J10" s="23"/>
      <c r="K10" s="2"/>
      <c r="L10" s="46" t="s">
        <v>80</v>
      </c>
      <c r="M10" s="23">
        <f>SUM(M4:M9)</f>
        <v>30</v>
      </c>
      <c r="N10" s="23">
        <f>SUM(N4:N9)</f>
        <v>90</v>
      </c>
      <c r="O10" s="47">
        <f>M10/M10</f>
        <v>1</v>
      </c>
      <c r="P10" s="45">
        <f t="shared" si="1"/>
        <v>1</v>
      </c>
      <c r="Q10" s="23">
        <f>SUM(Q4:Q9)</f>
        <v>2.75</v>
      </c>
      <c r="R10" s="23">
        <f>SUM(R4:R9)</f>
        <v>14</v>
      </c>
      <c r="S10" s="47">
        <f t="shared" si="2"/>
        <v>1</v>
      </c>
      <c r="T10" s="47">
        <f t="shared" si="3"/>
        <v>1</v>
      </c>
    </row>
    <row r="11" spans="1:20" ht="50" customHeight="1">
      <c r="A11" s="6"/>
      <c r="B11" s="6" t="str">
        <f>_xlfn.XLOOKUP(A11,TrainingTable[Training Component],TrainingTable[Category of Training Stimulus],"")</f>
        <v/>
      </c>
      <c r="C11" s="6" t="s">
        <v>58</v>
      </c>
      <c r="D11" s="6" t="s">
        <v>58</v>
      </c>
      <c r="E11" s="82"/>
      <c r="F11" s="82"/>
      <c r="G11" s="23"/>
      <c r="H11" s="23"/>
      <c r="I11" s="23"/>
      <c r="J11" s="23"/>
      <c r="K11" s="2"/>
      <c r="L11" s="24"/>
      <c r="M11" s="16"/>
      <c r="N11" s="16"/>
      <c r="O11" s="16"/>
      <c r="P11" s="16"/>
      <c r="Q11" s="16"/>
      <c r="R11" s="2"/>
      <c r="S11" s="16"/>
      <c r="T11" s="16"/>
    </row>
    <row r="12" spans="1:20" ht="50" customHeight="1">
      <c r="A12" s="6"/>
      <c r="B12" s="6" t="str">
        <f>_xlfn.XLOOKUP(A12,TrainingTable[Training Component],TrainingTable[Category of Training Stimulus],"")</f>
        <v/>
      </c>
      <c r="C12" s="6" t="s">
        <v>58</v>
      </c>
      <c r="D12" s="6" t="s">
        <v>58</v>
      </c>
      <c r="E12" s="82"/>
      <c r="F12" s="82"/>
      <c r="G12" s="23"/>
      <c r="H12" s="23"/>
      <c r="I12" s="23"/>
      <c r="J12" s="23"/>
      <c r="K12" s="2"/>
      <c r="L12" s="24"/>
      <c r="M12" s="16"/>
      <c r="N12" s="16"/>
      <c r="O12" s="16"/>
      <c r="P12" s="16"/>
      <c r="Q12" s="16"/>
      <c r="R12" s="2"/>
      <c r="S12" s="16"/>
      <c r="T12" s="16"/>
    </row>
    <row r="13" spans="1:20" ht="50" customHeight="1">
      <c r="A13" s="6"/>
      <c r="B13" s="6" t="str">
        <f>_xlfn.XLOOKUP(A13,TrainingTable[Training Component],TrainingTable[Category of Training Stimulus],"")</f>
        <v/>
      </c>
      <c r="C13" s="6" t="s">
        <v>58</v>
      </c>
      <c r="D13" s="6" t="s">
        <v>58</v>
      </c>
      <c r="E13" s="82"/>
      <c r="F13" s="82"/>
      <c r="G13" s="23"/>
      <c r="H13" s="23"/>
      <c r="I13" s="23"/>
      <c r="J13" s="23"/>
      <c r="K13" s="2"/>
      <c r="L13" s="24"/>
      <c r="M13" s="16"/>
      <c r="N13" s="16"/>
      <c r="O13" s="16"/>
      <c r="P13" s="16"/>
      <c r="Q13" s="16"/>
      <c r="R13" s="2"/>
      <c r="S13" s="16"/>
      <c r="T13" s="16"/>
    </row>
    <row r="14" spans="1:20" ht="50" customHeight="1">
      <c r="A14" s="6"/>
      <c r="B14" s="6" t="str">
        <f>_xlfn.XLOOKUP(A14,TrainingTable[Training Component],TrainingTable[Category of Training Stimulus],"")</f>
        <v/>
      </c>
      <c r="C14" s="6" t="s">
        <v>58</v>
      </c>
      <c r="D14" s="6" t="s">
        <v>58</v>
      </c>
      <c r="E14" s="82"/>
      <c r="F14" s="82"/>
      <c r="G14" s="23"/>
      <c r="H14" s="23"/>
      <c r="I14" s="23"/>
      <c r="J14" s="23"/>
      <c r="K14" s="2"/>
      <c r="L14" s="24"/>
      <c r="M14" s="16"/>
      <c r="N14" s="16"/>
      <c r="O14" s="16"/>
      <c r="P14" s="16"/>
      <c r="Q14" s="16"/>
      <c r="R14" s="2"/>
      <c r="S14" s="16"/>
      <c r="T14" s="16"/>
    </row>
    <row r="15" spans="1:20" ht="50" customHeight="1">
      <c r="A15" s="6"/>
      <c r="B15" s="6" t="str">
        <f>_xlfn.XLOOKUP(A15,TrainingTable[Training Component],TrainingTable[Category of Training Stimulus],"")</f>
        <v/>
      </c>
      <c r="C15" s="6" t="s">
        <v>58</v>
      </c>
      <c r="D15" s="6" t="s">
        <v>58</v>
      </c>
      <c r="E15" s="82"/>
      <c r="F15" s="82"/>
      <c r="G15" s="23"/>
      <c r="H15" s="23"/>
      <c r="I15" s="23"/>
      <c r="J15" s="23"/>
      <c r="K15" s="2"/>
      <c r="L15" s="24"/>
      <c r="M15" s="16"/>
      <c r="N15" s="16"/>
      <c r="O15" s="16"/>
      <c r="P15" s="16"/>
      <c r="Q15" s="16"/>
      <c r="R15" s="2"/>
      <c r="S15" s="16"/>
      <c r="T15" s="16"/>
    </row>
    <row r="16" spans="1:20" ht="50" customHeight="1">
      <c r="A16" s="6"/>
      <c r="B16" s="6" t="str">
        <f>_xlfn.XLOOKUP(A16,TrainingTable[Training Component],TrainingTable[Category of Training Stimulus],"")</f>
        <v/>
      </c>
      <c r="C16" s="6" t="s">
        <v>58</v>
      </c>
      <c r="D16" s="6" t="s">
        <v>58</v>
      </c>
      <c r="E16" s="82"/>
      <c r="F16" s="82"/>
      <c r="G16" s="23"/>
      <c r="H16" s="23"/>
      <c r="I16" s="23"/>
      <c r="J16" s="23"/>
      <c r="K16" s="2"/>
      <c r="L16" s="24"/>
      <c r="M16" s="16"/>
      <c r="N16" s="16"/>
      <c r="O16" s="16"/>
      <c r="P16" s="16"/>
      <c r="Q16" s="16"/>
      <c r="R16" s="2"/>
      <c r="S16" s="16"/>
      <c r="T16" s="16"/>
    </row>
    <row r="17" spans="1:20" ht="50" customHeight="1">
      <c r="A17" s="6"/>
      <c r="B17" s="6" t="str">
        <f>_xlfn.XLOOKUP(A17,TrainingTable[Training Component],TrainingTable[Category of Training Stimulus],"")</f>
        <v/>
      </c>
      <c r="C17" s="6" t="s">
        <v>58</v>
      </c>
      <c r="D17" s="6" t="s">
        <v>58</v>
      </c>
      <c r="E17" s="82"/>
      <c r="F17" s="82"/>
      <c r="G17" s="23"/>
      <c r="H17" s="23"/>
      <c r="I17" s="23"/>
      <c r="J17" s="23"/>
      <c r="K17" s="2"/>
      <c r="L17" s="24"/>
      <c r="M17" s="16"/>
      <c r="N17" s="16"/>
      <c r="O17" s="16"/>
      <c r="P17" s="16"/>
      <c r="Q17" s="16"/>
      <c r="R17" s="2"/>
      <c r="S17" s="16"/>
      <c r="T17" s="16"/>
    </row>
    <row r="18" spans="1:20" ht="50" customHeight="1">
      <c r="A18" s="6"/>
      <c r="B18" s="6" t="str">
        <f>_xlfn.XLOOKUP(A18,TrainingTable[Training Component],TrainingTable[Category of Training Stimulus],"")</f>
        <v/>
      </c>
      <c r="C18" s="6" t="s">
        <v>58</v>
      </c>
      <c r="D18" s="6" t="s">
        <v>58</v>
      </c>
      <c r="E18" s="82"/>
      <c r="F18" s="82"/>
      <c r="G18" s="23"/>
      <c r="H18" s="23"/>
      <c r="I18" s="23"/>
      <c r="J18" s="23"/>
      <c r="K18" s="2"/>
      <c r="L18" s="24"/>
      <c r="M18" s="16"/>
      <c r="N18" s="16"/>
      <c r="O18" s="16"/>
      <c r="P18" s="16"/>
      <c r="Q18" s="16"/>
      <c r="R18" s="2"/>
      <c r="S18" s="16"/>
      <c r="T18" s="16"/>
    </row>
    <row r="19" spans="1:20" ht="50" customHeight="1">
      <c r="A19" s="6"/>
      <c r="B19" s="6" t="str">
        <f>_xlfn.XLOOKUP(A19,TrainingTable[Training Component],TrainingTable[Category of Training Stimulus],"")</f>
        <v/>
      </c>
      <c r="C19" s="6" t="s">
        <v>58</v>
      </c>
      <c r="D19" s="6" t="s">
        <v>58</v>
      </c>
      <c r="E19" s="82"/>
      <c r="F19" s="82"/>
      <c r="G19" s="23"/>
      <c r="H19" s="23"/>
      <c r="I19" s="23"/>
      <c r="J19" s="23"/>
      <c r="K19" s="2"/>
      <c r="L19" s="24"/>
      <c r="M19" s="16"/>
      <c r="N19" s="16"/>
      <c r="O19" s="16"/>
      <c r="P19" s="16"/>
      <c r="Q19" s="16"/>
      <c r="R19" s="2"/>
      <c r="S19" s="16"/>
      <c r="T19" s="16"/>
    </row>
    <row r="20" spans="1:20" ht="50" customHeight="1">
      <c r="A20" s="6"/>
      <c r="B20" s="6" t="str">
        <f>_xlfn.XLOOKUP(A20,TrainingTable[Training Component],TrainingTable[Category of Training Stimulus],"")</f>
        <v/>
      </c>
      <c r="C20" s="6" t="s">
        <v>58</v>
      </c>
      <c r="D20" s="6" t="s">
        <v>58</v>
      </c>
      <c r="E20" s="82"/>
      <c r="F20" s="82"/>
      <c r="G20" s="23"/>
      <c r="H20" s="23"/>
      <c r="I20" s="23"/>
      <c r="J20" s="23"/>
      <c r="K20" s="2"/>
      <c r="L20" s="24"/>
      <c r="M20" s="16"/>
      <c r="N20" s="16"/>
      <c r="O20" s="16"/>
      <c r="P20" s="16"/>
      <c r="Q20" s="16"/>
      <c r="R20" s="2"/>
      <c r="S20" s="16"/>
      <c r="T20" s="16"/>
    </row>
    <row r="21" spans="1:20" ht="50" customHeight="1">
      <c r="A21" s="6"/>
      <c r="B21" s="6" t="str">
        <f>_xlfn.XLOOKUP(A21,TrainingTable[Training Component],TrainingTable[Category of Training Stimulus],"")</f>
        <v/>
      </c>
      <c r="C21" s="6" t="s">
        <v>58</v>
      </c>
      <c r="D21" s="6" t="s">
        <v>58</v>
      </c>
      <c r="E21" s="82"/>
      <c r="F21" s="82"/>
      <c r="G21" s="23"/>
      <c r="H21" s="23"/>
      <c r="I21" s="23"/>
      <c r="J21" s="23"/>
      <c r="K21" s="2"/>
      <c r="L21" s="24"/>
      <c r="M21" s="16"/>
      <c r="N21" s="16"/>
      <c r="O21" s="16"/>
      <c r="P21" s="16"/>
      <c r="Q21" s="16"/>
      <c r="R21" s="2"/>
      <c r="S21" s="16"/>
      <c r="T21" s="16"/>
    </row>
    <row r="22" spans="1:20" ht="50" customHeight="1">
      <c r="A22" s="6"/>
      <c r="B22" s="6" t="str">
        <f>_xlfn.XLOOKUP(A22,TrainingTable[Training Component],TrainingTable[Category of Training Stimulus],"")</f>
        <v/>
      </c>
      <c r="C22" s="6" t="s">
        <v>58</v>
      </c>
      <c r="D22" s="6" t="s">
        <v>58</v>
      </c>
      <c r="E22" s="82"/>
      <c r="F22" s="82"/>
      <c r="G22" s="23"/>
      <c r="H22" s="23"/>
      <c r="I22" s="23"/>
      <c r="J22" s="23"/>
      <c r="K22" s="2"/>
      <c r="L22" s="24"/>
      <c r="M22" s="16"/>
      <c r="N22" s="16"/>
      <c r="O22" s="16"/>
      <c r="P22" s="16"/>
      <c r="Q22" s="16"/>
      <c r="R22" s="2"/>
      <c r="S22" s="16"/>
      <c r="T22" s="16"/>
    </row>
    <row r="23" spans="1:20" ht="50" customHeight="1">
      <c r="A23" s="6"/>
      <c r="B23" s="6" t="str">
        <f>_xlfn.XLOOKUP(A23,TrainingTable[Training Component],TrainingTable[Category of Training Stimulus],"")</f>
        <v/>
      </c>
      <c r="C23" s="6" t="s">
        <v>58</v>
      </c>
      <c r="D23" s="6" t="s">
        <v>58</v>
      </c>
      <c r="E23" s="82"/>
      <c r="F23" s="82"/>
      <c r="G23" s="23"/>
      <c r="H23" s="23"/>
      <c r="I23" s="23"/>
      <c r="J23" s="23"/>
      <c r="K23" s="2"/>
      <c r="L23" s="24"/>
      <c r="M23" s="16"/>
      <c r="N23" s="16"/>
      <c r="O23" s="16"/>
      <c r="P23" s="16"/>
      <c r="Q23" s="16"/>
      <c r="R23" s="2"/>
      <c r="S23" s="16"/>
      <c r="T23" s="16"/>
    </row>
    <row r="24" spans="1:20" ht="50" customHeight="1">
      <c r="A24" s="6"/>
      <c r="B24" s="6" t="str">
        <f>_xlfn.XLOOKUP(A24,TrainingTable[Training Component],TrainingTable[Category of Training Stimulus],"")</f>
        <v/>
      </c>
      <c r="C24" s="6" t="s">
        <v>58</v>
      </c>
      <c r="D24" s="6" t="s">
        <v>58</v>
      </c>
      <c r="E24" s="82"/>
      <c r="F24" s="82"/>
      <c r="G24" s="23"/>
      <c r="H24" s="23"/>
      <c r="I24" s="23"/>
      <c r="J24" s="23"/>
      <c r="K24" s="2"/>
      <c r="L24" s="24"/>
      <c r="M24" s="16"/>
      <c r="N24" s="16"/>
      <c r="O24" s="16"/>
      <c r="P24" s="16"/>
      <c r="Q24" s="16"/>
      <c r="R24" s="2"/>
      <c r="S24" s="16"/>
      <c r="T24" s="16"/>
    </row>
    <row r="25" spans="1:20" ht="50" customHeight="1">
      <c r="A25" s="6"/>
      <c r="B25" s="6" t="str">
        <f>_xlfn.XLOOKUP(A25,TrainingTable[Training Component],TrainingTable[Category of Training Stimulus],"")</f>
        <v/>
      </c>
      <c r="C25" s="6" t="s">
        <v>58</v>
      </c>
      <c r="D25" s="6" t="s">
        <v>58</v>
      </c>
      <c r="E25" s="82"/>
      <c r="F25" s="82"/>
      <c r="G25" s="23"/>
      <c r="H25" s="23"/>
      <c r="I25" s="23"/>
      <c r="J25" s="23"/>
      <c r="K25" s="2"/>
      <c r="L25" s="24"/>
      <c r="M25" s="16"/>
      <c r="N25" s="16"/>
      <c r="O25" s="16"/>
      <c r="P25" s="16"/>
      <c r="Q25" s="16"/>
      <c r="R25" s="2"/>
      <c r="S25" s="16"/>
      <c r="T25" s="16"/>
    </row>
    <row r="26" spans="1:20" ht="50" customHeight="1">
      <c r="A26" s="6"/>
      <c r="B26" s="6" t="str">
        <f>_xlfn.XLOOKUP(A26,TrainingTable[Training Component],TrainingTable[Category of Training Stimulus],"")</f>
        <v/>
      </c>
      <c r="C26" s="6" t="s">
        <v>58</v>
      </c>
      <c r="D26" s="6" t="s">
        <v>58</v>
      </c>
      <c r="E26" s="82"/>
      <c r="F26" s="82"/>
      <c r="G26" s="23"/>
      <c r="H26" s="23"/>
      <c r="I26" s="23"/>
      <c r="J26" s="23"/>
      <c r="K26" s="2"/>
      <c r="L26" s="24"/>
      <c r="M26" s="16"/>
      <c r="N26" s="16"/>
      <c r="O26" s="16"/>
      <c r="P26" s="16"/>
      <c r="Q26" s="16"/>
      <c r="R26" s="2"/>
      <c r="S26" s="16"/>
      <c r="T26" s="16"/>
    </row>
  </sheetData>
  <mergeCells count="37">
    <mergeCell ref="A2:A3"/>
    <mergeCell ref="B2:B3"/>
    <mergeCell ref="C2:C3"/>
    <mergeCell ref="D2:D3"/>
    <mergeCell ref="E2:F3"/>
    <mergeCell ref="E5:F5"/>
    <mergeCell ref="E1:F1"/>
    <mergeCell ref="G1:J1"/>
    <mergeCell ref="M1:P1"/>
    <mergeCell ref="Q1:T1"/>
    <mergeCell ref="G2:H2"/>
    <mergeCell ref="I2:J2"/>
    <mergeCell ref="K2:K3"/>
    <mergeCell ref="M2:P2"/>
    <mergeCell ref="Q2:T2"/>
    <mergeCell ref="E4:F4"/>
    <mergeCell ref="E17:F17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24:F24"/>
    <mergeCell ref="E25:F25"/>
    <mergeCell ref="E26:F26"/>
    <mergeCell ref="E18:F18"/>
    <mergeCell ref="E19:F19"/>
    <mergeCell ref="E20:F20"/>
    <mergeCell ref="E21:F21"/>
    <mergeCell ref="E22:F22"/>
    <mergeCell ref="E23:F23"/>
  </mergeCells>
  <conditionalFormatting sqref="A4:F4">
    <cfRule type="expression" dxfId="183" priority="184">
      <formula>$B$4="Speed Development"</formula>
    </cfRule>
    <cfRule type="expression" dxfId="182" priority="183">
      <formula>$B$4="Lactate Tolerance"</formula>
    </cfRule>
    <cfRule type="expression" dxfId="181" priority="182">
      <formula>$B$4="VO2 Max"</formula>
    </cfRule>
    <cfRule type="expression" dxfId="180" priority="181">
      <formula>$B$4="Threshold"</formula>
    </cfRule>
    <cfRule type="expression" dxfId="179" priority="180">
      <formula>$B$4="Turnover and Pace Work"</formula>
    </cfRule>
    <cfRule type="expression" dxfId="178" priority="179">
      <formula>$B$4="Aerobic Running"</formula>
    </cfRule>
    <cfRule type="expression" dxfId="177" priority="178">
      <formula>$B$4="Stretching and Mobility"</formula>
    </cfRule>
    <cfRule type="expression" dxfId="176" priority="177">
      <formula>$B$4="Recovery"</formula>
    </cfRule>
  </conditionalFormatting>
  <conditionalFormatting sqref="A5:F5">
    <cfRule type="expression" dxfId="175" priority="176">
      <formula>$B$5="Speed Development"</formula>
    </cfRule>
    <cfRule type="expression" dxfId="174" priority="175">
      <formula>$B$5="Lactate Tolerance"</formula>
    </cfRule>
    <cfRule type="expression" dxfId="173" priority="174">
      <formula>$B$5="VO2 Max"</formula>
    </cfRule>
    <cfRule type="expression" dxfId="172" priority="173">
      <formula>$B$5="Threshold"</formula>
    </cfRule>
    <cfRule type="expression" dxfId="171" priority="172">
      <formula>$B$5="Turnover and Pace Work"</formula>
    </cfRule>
    <cfRule type="expression" dxfId="170" priority="171">
      <formula>$B$5="Aerobic Running"</formula>
    </cfRule>
    <cfRule type="expression" dxfId="169" priority="170">
      <formula>$B$5="Stretching and Mobility"</formula>
    </cfRule>
    <cfRule type="expression" dxfId="168" priority="169">
      <formula>$B$5="Recovery"</formula>
    </cfRule>
  </conditionalFormatting>
  <conditionalFormatting sqref="A6:F6">
    <cfRule type="expression" dxfId="167" priority="164">
      <formula>$B$6="Turnover and Pace Work"</formula>
    </cfRule>
    <cfRule type="expression" dxfId="166" priority="167">
      <formula>$B$6="Lactate Tolerance"</formula>
    </cfRule>
    <cfRule type="expression" dxfId="165" priority="166">
      <formula>$B$6="VO2 Max"</formula>
    </cfRule>
    <cfRule type="expression" dxfId="164" priority="165">
      <formula>$B$6="Threshold"</formula>
    </cfRule>
    <cfRule type="expression" dxfId="163" priority="168">
      <formula>$B$6="Speed Development"</formula>
    </cfRule>
    <cfRule type="expression" dxfId="162" priority="163">
      <formula>$B$6="Aerobic Running"</formula>
    </cfRule>
    <cfRule type="expression" dxfId="161" priority="162">
      <formula>$B$6="Stretching and Mobility"</formula>
    </cfRule>
    <cfRule type="expression" dxfId="160" priority="161">
      <formula>$B$6="Recovery"</formula>
    </cfRule>
  </conditionalFormatting>
  <conditionalFormatting sqref="A7:F7">
    <cfRule type="expression" dxfId="159" priority="160">
      <formula>$B$7="Speed Development"</formula>
    </cfRule>
    <cfRule type="expression" dxfId="158" priority="159">
      <formula>$B$7="Lactate Tolerance"</formula>
    </cfRule>
    <cfRule type="expression" dxfId="157" priority="158">
      <formula>$B$7="VO2 Max"</formula>
    </cfRule>
    <cfRule type="expression" dxfId="156" priority="157">
      <formula>$B$7="Threshold"</formula>
    </cfRule>
    <cfRule type="expression" dxfId="155" priority="156">
      <formula>$B$7="Turnover and Pace Work"</formula>
    </cfRule>
    <cfRule type="expression" dxfId="154" priority="155">
      <formula>$B$7="Aerobic Running"</formula>
    </cfRule>
    <cfRule type="expression" dxfId="153" priority="154">
      <formula>$B$7="Stretching and Mobility"</formula>
    </cfRule>
    <cfRule type="expression" dxfId="152" priority="153">
      <formula>$B$7="Recovery"</formula>
    </cfRule>
  </conditionalFormatting>
  <conditionalFormatting sqref="A8:F8">
    <cfRule type="expression" dxfId="151" priority="152">
      <formula>$B$8="Speed Development"</formula>
    </cfRule>
    <cfRule type="expression" dxfId="150" priority="151">
      <formula>$B$8="Lactate Tolerance"</formula>
    </cfRule>
    <cfRule type="expression" dxfId="149" priority="150">
      <formula>$B$8="VO2 Max"</formula>
    </cfRule>
    <cfRule type="expression" dxfId="148" priority="149">
      <formula>$B$8="Threshold"</formula>
    </cfRule>
    <cfRule type="expression" dxfId="147" priority="148">
      <formula>$B$8="Turnover and Pace Work"</formula>
    </cfRule>
    <cfRule type="expression" dxfId="146" priority="147">
      <formula>$B$8="Aerobic Running"</formula>
    </cfRule>
    <cfRule type="expression" dxfId="145" priority="146">
      <formula>$B$8="Stretching and Mobility"</formula>
    </cfRule>
    <cfRule type="expression" dxfId="144" priority="145">
      <formula>$B$8="Recovery"</formula>
    </cfRule>
  </conditionalFormatting>
  <conditionalFormatting sqref="A9:F9">
    <cfRule type="expression" dxfId="143" priority="140">
      <formula>$B$9="Turnover and Pace Work"</formula>
    </cfRule>
    <cfRule type="expression" dxfId="142" priority="143">
      <formula>$B$9="Lactate Tolerance"</formula>
    </cfRule>
    <cfRule type="expression" dxfId="141" priority="142">
      <formula>$B$9="VO2 Max"</formula>
    </cfRule>
    <cfRule type="expression" dxfId="140" priority="141">
      <formula>$B$9="Threshold"</formula>
    </cfRule>
    <cfRule type="expression" dxfId="139" priority="144">
      <formula>$B$9="Speed Development"</formula>
    </cfRule>
    <cfRule type="expression" dxfId="138" priority="139">
      <formula>$B$9="Aerobic Running"</formula>
    </cfRule>
    <cfRule type="expression" dxfId="137" priority="138">
      <formula>$B$9="Stretching and Mobility"</formula>
    </cfRule>
    <cfRule type="expression" dxfId="136" priority="137">
      <formula>$B$9="Recovery"</formula>
    </cfRule>
  </conditionalFormatting>
  <conditionalFormatting sqref="A10:F10">
    <cfRule type="expression" dxfId="135" priority="136">
      <formula>$B$10="Speed Development"</formula>
    </cfRule>
    <cfRule type="expression" dxfId="134" priority="135">
      <formula>$B$10="Lactate Tolerance"</formula>
    </cfRule>
    <cfRule type="expression" dxfId="133" priority="134">
      <formula>$B$10="VO2 Max"</formula>
    </cfRule>
    <cfRule type="expression" dxfId="132" priority="133">
      <formula>$B$10="Threshold"</formula>
    </cfRule>
    <cfRule type="expression" dxfId="131" priority="132">
      <formula>$B$10="Turnover and Pace Work"</formula>
    </cfRule>
    <cfRule type="expression" dxfId="130" priority="131">
      <formula>$B$10="Aerobic Running"</formula>
    </cfRule>
    <cfRule type="expression" dxfId="129" priority="130">
      <formula>$B$10="Stretching and Mobility"</formula>
    </cfRule>
    <cfRule type="expression" dxfId="128" priority="129">
      <formula>$B$10="Recovery"</formula>
    </cfRule>
  </conditionalFormatting>
  <conditionalFormatting sqref="A11:F11">
    <cfRule type="expression" dxfId="127" priority="128">
      <formula>$B$11="Speed Development"</formula>
    </cfRule>
    <cfRule type="expression" dxfId="126" priority="127">
      <formula>$B$11="Lactate Tolerance"</formula>
    </cfRule>
    <cfRule type="expression" dxfId="125" priority="126">
      <formula>$B$11="VO2 Max"</formula>
    </cfRule>
    <cfRule type="expression" dxfId="124" priority="125">
      <formula>$B$11="Threshold"</formula>
    </cfRule>
    <cfRule type="expression" dxfId="123" priority="124">
      <formula>$B$11="Turnover and Pace Work"</formula>
    </cfRule>
    <cfRule type="expression" dxfId="122" priority="123">
      <formula>$B$11="Aerobic Running"</formula>
    </cfRule>
    <cfRule type="expression" dxfId="121" priority="122">
      <formula>$B$11="Stretching and Mobility"</formula>
    </cfRule>
    <cfRule type="expression" dxfId="120" priority="121">
      <formula>$B$11="Recovery"</formula>
    </cfRule>
  </conditionalFormatting>
  <conditionalFormatting sqref="A12:F12">
    <cfRule type="expression" dxfId="119" priority="120">
      <formula>$B$12="Speed Development"</formula>
    </cfRule>
    <cfRule type="expression" dxfId="118" priority="119">
      <formula>$B$12="Lactate Tolerance"</formula>
    </cfRule>
    <cfRule type="expression" dxfId="117" priority="118">
      <formula>$B$12="VO2 Max"</formula>
    </cfRule>
    <cfRule type="expression" dxfId="116" priority="117">
      <formula>$B$12="Threshold"</formula>
    </cfRule>
    <cfRule type="expression" dxfId="115" priority="116">
      <formula>$B$12="Turnover and Pace Work"</formula>
    </cfRule>
    <cfRule type="expression" dxfId="114" priority="115">
      <formula>$B$12="Aerobic Running"</formula>
    </cfRule>
    <cfRule type="expression" dxfId="113" priority="114">
      <formula>$B$12="Stretching and Mobility"</formula>
    </cfRule>
    <cfRule type="expression" dxfId="112" priority="113">
      <formula>$B$12="Recovery"</formula>
    </cfRule>
  </conditionalFormatting>
  <conditionalFormatting sqref="A13:F13">
    <cfRule type="expression" dxfId="111" priority="112">
      <formula>$B$13="Speed Development"</formula>
    </cfRule>
    <cfRule type="expression" dxfId="110" priority="111">
      <formula>$B$13="Lactate Tolerance"</formula>
    </cfRule>
    <cfRule type="expression" dxfId="109" priority="110">
      <formula>$B$13="VO2 Max"</formula>
    </cfRule>
    <cfRule type="expression" dxfId="108" priority="109">
      <formula>$B$13="Threshold"</formula>
    </cfRule>
    <cfRule type="expression" dxfId="107" priority="108">
      <formula>$B$13="Turnover and Pace Work"</formula>
    </cfRule>
    <cfRule type="expression" dxfId="106" priority="107">
      <formula>$B$13="Aerobic Running"</formula>
    </cfRule>
    <cfRule type="expression" dxfId="105" priority="106">
      <formula>$B$13="Stretching and Mobility"</formula>
    </cfRule>
    <cfRule type="expression" dxfId="104" priority="105">
      <formula>$B$13="Recovery"</formula>
    </cfRule>
  </conditionalFormatting>
  <conditionalFormatting sqref="A14:F14">
    <cfRule type="expression" dxfId="103" priority="104">
      <formula>$B$14="Speed Development"</formula>
    </cfRule>
    <cfRule type="expression" dxfId="102" priority="103">
      <formula>$B$14="Lactate Tolerance"</formula>
    </cfRule>
    <cfRule type="expression" dxfId="101" priority="102">
      <formula>$B$14="VO2 Max"</formula>
    </cfRule>
    <cfRule type="expression" dxfId="100" priority="101">
      <formula>$B$14="Threshold"</formula>
    </cfRule>
    <cfRule type="expression" dxfId="99" priority="100">
      <formula>$B$14="Turnover and Pace Work"</formula>
    </cfRule>
    <cfRule type="expression" dxfId="98" priority="99">
      <formula>$B$14="Aerobic Running"</formula>
    </cfRule>
    <cfRule type="expression" dxfId="97" priority="98">
      <formula>$B$14="Stretching and Mobility"</formula>
    </cfRule>
    <cfRule type="expression" dxfId="96" priority="97">
      <formula>$B$14="Recovery"</formula>
    </cfRule>
  </conditionalFormatting>
  <conditionalFormatting sqref="A15:F15">
    <cfRule type="expression" dxfId="95" priority="93">
      <formula>$B$15="Threshold"</formula>
    </cfRule>
    <cfRule type="expression" dxfId="94" priority="90">
      <formula>$B$15="Stretching and Mobility"</formula>
    </cfRule>
    <cfRule type="expression" dxfId="93" priority="91">
      <formula>$B$15="Aerobic Running"</formula>
    </cfRule>
    <cfRule type="expression" dxfId="92" priority="92">
      <formula>$B$15="Turnover and Pace Work"</formula>
    </cfRule>
    <cfRule type="expression" dxfId="91" priority="89">
      <formula>$B$15="Recovery"</formula>
    </cfRule>
    <cfRule type="expression" dxfId="90" priority="94">
      <formula>$B$15="VO2 Max"</formula>
    </cfRule>
    <cfRule type="expression" dxfId="89" priority="95">
      <formula>$B$15="Lactate Tolerance"</formula>
    </cfRule>
    <cfRule type="expression" dxfId="88" priority="96">
      <formula>$B$15="Speed Development"</formula>
    </cfRule>
  </conditionalFormatting>
  <conditionalFormatting sqref="A16:F16">
    <cfRule type="expression" dxfId="87" priority="88">
      <formula>$B$16="Speed Development"</formula>
    </cfRule>
    <cfRule type="expression" dxfId="86" priority="87">
      <formula>$B$16="Lactate Tolerance"</formula>
    </cfRule>
    <cfRule type="expression" dxfId="85" priority="86">
      <formula>$B$16="VO2 Max"</formula>
    </cfRule>
    <cfRule type="expression" dxfId="84" priority="85">
      <formula>$B$16="Threshold"</formula>
    </cfRule>
    <cfRule type="expression" dxfId="83" priority="84">
      <formula>$B$16="Turnover and Pace Work"</formula>
    </cfRule>
    <cfRule type="expression" dxfId="82" priority="83">
      <formula>$B$16="Aerobic Running"</formula>
    </cfRule>
    <cfRule type="expression" dxfId="81" priority="82">
      <formula>$B$16="Stretching and Mobility"</formula>
    </cfRule>
    <cfRule type="expression" dxfId="80" priority="81">
      <formula>$B$16="Recovery"</formula>
    </cfRule>
  </conditionalFormatting>
  <conditionalFormatting sqref="A17:F17">
    <cfRule type="expression" dxfId="79" priority="80">
      <formula>$B$17="Speed Development"</formula>
    </cfRule>
    <cfRule type="expression" dxfId="78" priority="79">
      <formula>$B$17="Lactate Tolerance"</formula>
    </cfRule>
    <cfRule type="expression" dxfId="77" priority="78">
      <formula>$B$17="VO2 Max"</formula>
    </cfRule>
    <cfRule type="expression" dxfId="76" priority="77">
      <formula>$B$17="Threshold"</formula>
    </cfRule>
    <cfRule type="expression" dxfId="75" priority="76">
      <formula>$B$17="Turnover and Pace Work"</formula>
    </cfRule>
    <cfRule type="expression" dxfId="74" priority="75">
      <formula>$B$17="Aerobic Running"</formula>
    </cfRule>
    <cfRule type="expression" dxfId="73" priority="74">
      <formula>$B$17="Stretching and Mobility"</formula>
    </cfRule>
    <cfRule type="expression" dxfId="72" priority="73">
      <formula>$B$17="Recovery"</formula>
    </cfRule>
  </conditionalFormatting>
  <conditionalFormatting sqref="A18:F18">
    <cfRule type="expression" dxfId="71" priority="72">
      <formula>$B$18="Speed Development"</formula>
    </cfRule>
    <cfRule type="expression" dxfId="70" priority="71">
      <formula>$B$18="Lactate Tolerance"</formula>
    </cfRule>
    <cfRule type="expression" dxfId="69" priority="70">
      <formula>$B$18="VO2 Max"</formula>
    </cfRule>
    <cfRule type="expression" dxfId="68" priority="69">
      <formula>$B$18="Threshold"</formula>
    </cfRule>
    <cfRule type="expression" dxfId="67" priority="68">
      <formula>$B$18="Turnover and Pace Work"</formula>
    </cfRule>
    <cfRule type="expression" dxfId="66" priority="67">
      <formula>$B$18="Aerobic Running"</formula>
    </cfRule>
    <cfRule type="expression" dxfId="65" priority="66">
      <formula>$B$18="Stretching and Mobility"</formula>
    </cfRule>
    <cfRule type="expression" dxfId="64" priority="65">
      <formula>$B$18="Recovery"</formula>
    </cfRule>
  </conditionalFormatting>
  <conditionalFormatting sqref="A19:F19">
    <cfRule type="expression" dxfId="63" priority="64">
      <formula>$B$19="Speed Development"</formula>
    </cfRule>
    <cfRule type="expression" dxfId="62" priority="63">
      <formula>$B$19="Lactate Tolerance"</formula>
    </cfRule>
    <cfRule type="expression" dxfId="61" priority="62">
      <formula>$B$19="VO2 Max"</formula>
    </cfRule>
    <cfRule type="expression" dxfId="60" priority="61">
      <formula>$B$19="Threshold"</formula>
    </cfRule>
    <cfRule type="expression" dxfId="59" priority="60">
      <formula>$B$19="Turnover and Pace Work"</formula>
    </cfRule>
    <cfRule type="expression" dxfId="58" priority="59">
      <formula>$B$19="Aerobic Running"</formula>
    </cfRule>
    <cfRule type="expression" dxfId="57" priority="58">
      <formula>$B$19="Stretching and Mobility"</formula>
    </cfRule>
    <cfRule type="expression" dxfId="56" priority="57">
      <formula>$B$19="Recovery"</formula>
    </cfRule>
  </conditionalFormatting>
  <conditionalFormatting sqref="A20:F20">
    <cfRule type="expression" dxfId="55" priority="56">
      <formula>$B$20="Speed Development"</formula>
    </cfRule>
    <cfRule type="expression" dxfId="54" priority="55">
      <formula>$B$20="Lactate Tolerance"</formula>
    </cfRule>
    <cfRule type="expression" dxfId="53" priority="54">
      <formula>$B$20="VO2 Max"</formula>
    </cfRule>
    <cfRule type="expression" dxfId="52" priority="53">
      <formula>$B$20="Threshold"</formula>
    </cfRule>
    <cfRule type="expression" dxfId="51" priority="52">
      <formula>$B$20="Turnover and Pace Work"</formula>
    </cfRule>
    <cfRule type="expression" dxfId="50" priority="51">
      <formula>$B$20="Aerobic Running"</formula>
    </cfRule>
    <cfRule type="expression" dxfId="49" priority="50">
      <formula>$B$20="Stretching and Mobility"</formula>
    </cfRule>
    <cfRule type="expression" dxfId="48" priority="49">
      <formula>$B$20="Recovery"</formula>
    </cfRule>
  </conditionalFormatting>
  <conditionalFormatting sqref="A21:F21">
    <cfRule type="expression" dxfId="47" priority="48">
      <formula>$B$21="Speed Development"</formula>
    </cfRule>
    <cfRule type="expression" dxfId="46" priority="47">
      <formula>$B$21="Lactate Tolerance"</formula>
    </cfRule>
    <cfRule type="expression" dxfId="45" priority="46">
      <formula>$B$21="VO2 Max"</formula>
    </cfRule>
    <cfRule type="expression" dxfId="44" priority="45">
      <formula>$B$21="Threshold"</formula>
    </cfRule>
    <cfRule type="expression" dxfId="43" priority="44">
      <formula>$B$21="Turnover and Pace Work"</formula>
    </cfRule>
    <cfRule type="expression" dxfId="42" priority="43">
      <formula>$B$21="Aerobic Running"</formula>
    </cfRule>
    <cfRule type="expression" dxfId="41" priority="42">
      <formula>$B$21="Stretching and Mobility"</formula>
    </cfRule>
    <cfRule type="expression" dxfId="40" priority="41">
      <formula>$B$21="Recovery"</formula>
    </cfRule>
  </conditionalFormatting>
  <conditionalFormatting sqref="A22:F22">
    <cfRule type="expression" dxfId="39" priority="40">
      <formula>$B$22="Speed Development"</formula>
    </cfRule>
    <cfRule type="expression" dxfId="38" priority="39">
      <formula>$B$22="Lactate Tolerance"</formula>
    </cfRule>
    <cfRule type="expression" dxfId="37" priority="38">
      <formula>$B$22="VO2 Max"</formula>
    </cfRule>
    <cfRule type="expression" dxfId="36" priority="37">
      <formula>$B$22="Threshold"</formula>
    </cfRule>
    <cfRule type="expression" dxfId="35" priority="36">
      <formula>$B$22="Turnover and Pace Work"</formula>
    </cfRule>
    <cfRule type="expression" dxfId="34" priority="35">
      <formula>$B$22="Aerobic Running"</formula>
    </cfRule>
    <cfRule type="expression" dxfId="33" priority="34">
      <formula>$B$22="Stretching and Mobility"</formula>
    </cfRule>
    <cfRule type="expression" dxfId="32" priority="33">
      <formula>$B$22="Recovery"</formula>
    </cfRule>
  </conditionalFormatting>
  <conditionalFormatting sqref="A23:F23">
    <cfRule type="expression" dxfId="31" priority="32">
      <formula>$B$23="Speed Development"</formula>
    </cfRule>
    <cfRule type="expression" dxfId="30" priority="31">
      <formula>$B$23="Lactate Tolerance"</formula>
    </cfRule>
    <cfRule type="expression" dxfId="29" priority="30">
      <formula>$B$23="VO2 Max"</formula>
    </cfRule>
    <cfRule type="expression" dxfId="28" priority="29">
      <formula>$B$23="Threshold"</formula>
    </cfRule>
    <cfRule type="expression" dxfId="27" priority="28">
      <formula>$B$23="Turnover and Pace Work"</formula>
    </cfRule>
    <cfRule type="expression" dxfId="26" priority="27">
      <formula>$B$23="Aerobic Running"</formula>
    </cfRule>
    <cfRule type="expression" dxfId="25" priority="26">
      <formula>$B$23="Stretching and Mobility"</formula>
    </cfRule>
    <cfRule type="expression" dxfId="24" priority="25">
      <formula>$B$23="Recovery"</formula>
    </cfRule>
  </conditionalFormatting>
  <conditionalFormatting sqref="A24:F24">
    <cfRule type="expression" dxfId="23" priority="24">
      <formula>$B$24="Speed Development"</formula>
    </cfRule>
    <cfRule type="expression" dxfId="22" priority="23">
      <formula>$B$24="Lactate Tolerance"</formula>
    </cfRule>
    <cfRule type="expression" dxfId="21" priority="22">
      <formula>$B$24="VO2 Max"</formula>
    </cfRule>
    <cfRule type="expression" dxfId="20" priority="21">
      <formula>$B$24="Threshold"</formula>
    </cfRule>
    <cfRule type="expression" dxfId="19" priority="20">
      <formula>$B$24="Turnover and Pace Work"</formula>
    </cfRule>
    <cfRule type="expression" dxfId="18" priority="19">
      <formula>$B$24="Aerobic Running"</formula>
    </cfRule>
    <cfRule type="expression" dxfId="17" priority="18">
      <formula>$B$24="Stretching and Mobility"</formula>
    </cfRule>
    <cfRule type="expression" dxfId="16" priority="17">
      <formula>$B$24="Recovery"</formula>
    </cfRule>
  </conditionalFormatting>
  <conditionalFormatting sqref="A25:F25">
    <cfRule type="expression" dxfId="15" priority="16">
      <formula>$B$25="Speed Development"</formula>
    </cfRule>
    <cfRule type="expression" dxfId="14" priority="15">
      <formula>$B$25="Lactate Tolerance"</formula>
    </cfRule>
    <cfRule type="expression" dxfId="13" priority="14">
      <formula>$B$25="VO2 Max"</formula>
    </cfRule>
    <cfRule type="expression" dxfId="12" priority="13">
      <formula>$B$25="Threshold"</formula>
    </cfRule>
    <cfRule type="expression" dxfId="11" priority="12">
      <formula>$B$25="Turnover and Pace Work"</formula>
    </cfRule>
    <cfRule type="expression" dxfId="10" priority="11">
      <formula>$B$25="Aerobic Running"</formula>
    </cfRule>
    <cfRule type="expression" dxfId="9" priority="10">
      <formula>$B$25="Stretching and Mobility"</formula>
    </cfRule>
    <cfRule type="expression" dxfId="8" priority="9">
      <formula>$B$25="Recovery"</formula>
    </cfRule>
  </conditionalFormatting>
  <conditionalFormatting sqref="A26:F26">
    <cfRule type="expression" dxfId="7" priority="8">
      <formula>$B$26="Speed Development"</formula>
    </cfRule>
    <cfRule type="expression" dxfId="6" priority="7">
      <formula>$B$26="Lactate Tolerance"</formula>
    </cfRule>
    <cfRule type="expression" dxfId="5" priority="6">
      <formula>$B$26="VO2 Max"</formula>
    </cfRule>
    <cfRule type="expression" dxfId="4" priority="5">
      <formula>$B$26="Threshold"</formula>
    </cfRule>
    <cfRule type="expression" dxfId="3" priority="4">
      <formula>$B$26="Turnover and Pace Work"</formula>
    </cfRule>
    <cfRule type="expression" dxfId="2" priority="3">
      <formula>$B$26="Aerobic Running"</formula>
    </cfRule>
    <cfRule type="expression" dxfId="1" priority="2">
      <formula>$B$26="Stretching and Mobility"</formula>
    </cfRule>
    <cfRule type="expression" dxfId="0" priority="1">
      <formula>$B$26="Recovery"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0BA2B52-C847-CE4D-B1AA-410B2DC92BE8}">
          <x14:formula1>
            <xm:f>Data!$D$2:$D$50</xm:f>
          </x14:formula1>
          <xm:sqref>D4:D26</xm:sqref>
        </x14:dataValidation>
        <x14:dataValidation type="list" allowBlank="1" showInputMessage="1" showErrorMessage="1" xr:uid="{F818A5B4-F250-F640-8F92-011BA7C7C520}">
          <x14:formula1>
            <xm:f>Data!$C$2:$C$50</xm:f>
          </x14:formula1>
          <xm:sqref>C4:C26</xm:sqref>
        </x14:dataValidation>
        <x14:dataValidation type="list" allowBlank="1" showInputMessage="1" showErrorMessage="1" xr:uid="{FBBE9A99-340F-6344-8181-726D158EA661}">
          <x14:formula1>
            <xm:f>Data!$B$2:$B$50</xm:f>
          </x14:formula1>
          <xm:sqref>A4:A26</xm:sqref>
        </x14:dataValidation>
        <x14:dataValidation type="list" allowBlank="1" showInputMessage="1" showErrorMessage="1" xr:uid="{4FF272C5-B7E9-6E44-83A3-AB45B1D13F2C}">
          <x14:formula1>
            <xm:f>Data!$F$2:$F$50</xm:f>
          </x14:formula1>
          <xm:sqref>C1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340D5-03F3-E747-866F-61BB7AC84C7C}">
  <dimension ref="A1:Z50"/>
  <sheetViews>
    <sheetView zoomScale="140" zoomScaleNormal="140" workbookViewId="0">
      <selection activeCell="B1" sqref="B1"/>
    </sheetView>
  </sheetViews>
  <sheetFormatPr baseColWidth="10" defaultRowHeight="17"/>
  <cols>
    <col min="1" max="1" width="43.6640625" style="2" customWidth="1"/>
    <col min="2" max="2" width="17.33203125" style="2" customWidth="1"/>
    <col min="3" max="4" width="17.33203125" style="16" customWidth="1"/>
    <col min="5" max="5" width="81.33203125" style="2" customWidth="1"/>
    <col min="6" max="26" width="10.83203125" style="2"/>
  </cols>
  <sheetData>
    <row r="1" spans="1:5" ht="50" customHeight="1">
      <c r="A1" s="3" t="s">
        <v>183</v>
      </c>
      <c r="B1" s="5" t="s">
        <v>138</v>
      </c>
    </row>
    <row r="2" spans="1:5" ht="19" customHeight="1"/>
    <row r="3" spans="1:5" ht="50" customHeight="1">
      <c r="A3" s="51" t="s">
        <v>117</v>
      </c>
      <c r="B3" s="51" t="s">
        <v>118</v>
      </c>
      <c r="C3" s="53" t="s">
        <v>119</v>
      </c>
      <c r="D3" s="53" t="s">
        <v>120</v>
      </c>
      <c r="E3" s="51" t="s">
        <v>13</v>
      </c>
    </row>
    <row r="4" spans="1:5" ht="50" customHeight="1">
      <c r="A4" s="6" t="str" cm="1">
        <f t="array" ref="A4:E8">_xlfn._xlws.FILTER(Strength_Core2[],Strength_Core2[Routine]=B1)</f>
        <v>Dumbbell Squat Jump</v>
      </c>
      <c r="B4" s="6" t="str">
        <v>Lower Body C</v>
      </c>
      <c r="C4" s="23">
        <v>3</v>
      </c>
      <c r="D4" s="23" t="str">
        <v>5</v>
      </c>
      <c r="E4" s="6" t="str">
        <v>https://www.youtube.com/watch?v=-qu2L4S2xtU&amp;pp=ygUTZHVtYmJlbGwganVtcCBzcXVhdA%3D%3D</v>
      </c>
    </row>
    <row r="5" spans="1:5" ht="50" customHeight="1">
      <c r="A5" s="6" t="str">
        <v>Kneeling Snatch to Knee Drive (Barbell or Dumbbells)</v>
      </c>
      <c r="B5" s="6" t="str">
        <v>Lower Body C</v>
      </c>
      <c r="C5" s="23">
        <v>3</v>
      </c>
      <c r="D5" s="23" t="str">
        <v>6-10</v>
      </c>
      <c r="E5" s="6" t="str">
        <v>https://youtube.com/clip/UgkxXrf-8xvEHQDXCNwMGxLAqMspqWVrD82n?si=7HAU8ZTibnLQF8F2</v>
      </c>
    </row>
    <row r="6" spans="1:5" ht="50" customHeight="1">
      <c r="A6" s="6" t="str">
        <v>Standing Broad Jumps</v>
      </c>
      <c r="B6" s="6" t="str">
        <v>Lower Body C</v>
      </c>
      <c r="C6" s="23">
        <v>2</v>
      </c>
      <c r="D6" s="23" t="str">
        <v>5</v>
      </c>
      <c r="E6" s="6">
        <v>0</v>
      </c>
    </row>
    <row r="7" spans="1:5" ht="50" customHeight="1">
      <c r="A7" s="6" t="str">
        <v>Double Leg Pogo Hops</v>
      </c>
      <c r="B7" s="6" t="str">
        <v>Lower Body C</v>
      </c>
      <c r="C7" s="23">
        <v>2</v>
      </c>
      <c r="D7" s="23" t="str">
        <v>10-15</v>
      </c>
      <c r="E7" s="6">
        <v>0</v>
      </c>
    </row>
    <row r="8" spans="1:5" ht="50" customHeight="1">
      <c r="A8" s="6" t="str">
        <v>Box Jumps</v>
      </c>
      <c r="B8" s="6" t="str">
        <v>Lower Body C</v>
      </c>
      <c r="C8" s="23">
        <v>3</v>
      </c>
      <c r="D8" s="23" t="str">
        <v>8-12</v>
      </c>
      <c r="E8" s="6">
        <v>0</v>
      </c>
    </row>
    <row r="9" spans="1:5" ht="50" customHeight="1"/>
    <row r="10" spans="1:5" ht="50" customHeight="1"/>
    <row r="11" spans="1:5" ht="50" customHeight="1"/>
    <row r="12" spans="1:5" ht="50" customHeight="1"/>
    <row r="13" spans="1:5" ht="50" customHeight="1"/>
    <row r="14" spans="1:5" ht="50" customHeight="1"/>
    <row r="15" spans="1:5" ht="50" customHeight="1"/>
    <row r="16" spans="1:5" ht="50" customHeight="1"/>
    <row r="17" ht="50" customHeight="1"/>
    <row r="18" ht="50" customHeight="1"/>
    <row r="19" ht="50" customHeight="1"/>
    <row r="20" ht="50" customHeight="1"/>
    <row r="21" ht="50" customHeight="1"/>
    <row r="22" ht="50" customHeight="1"/>
    <row r="23" ht="50" customHeight="1"/>
    <row r="24" ht="50" customHeight="1"/>
    <row r="25" ht="50" customHeight="1"/>
    <row r="26" ht="50" customHeight="1"/>
    <row r="27" ht="50" customHeight="1"/>
    <row r="28" ht="50" customHeight="1"/>
    <row r="29" ht="50" customHeight="1"/>
    <row r="30" ht="50" customHeight="1"/>
    <row r="31" ht="50" customHeight="1"/>
    <row r="32" ht="50" customHeight="1"/>
    <row r="33" ht="50" customHeight="1"/>
    <row r="34" ht="50" customHeight="1"/>
    <row r="35" ht="50" customHeight="1"/>
    <row r="36" ht="50" customHeight="1"/>
    <row r="37" ht="50" customHeight="1"/>
    <row r="38" ht="50" customHeight="1"/>
    <row r="39" ht="50" customHeight="1"/>
    <row r="40" ht="50" customHeight="1"/>
    <row r="41" ht="50" customHeight="1"/>
    <row r="42" ht="50" customHeight="1"/>
    <row r="43" ht="50" customHeight="1"/>
    <row r="44" ht="50" customHeight="1"/>
    <row r="45" ht="50" customHeight="1"/>
    <row r="46" ht="50" customHeight="1"/>
    <row r="47" ht="50" customHeight="1"/>
    <row r="48" ht="50" customHeight="1"/>
    <row r="49" ht="50" customHeight="1"/>
    <row r="50" ht="50" customHeight="1"/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6FCC0D-61E1-8F49-8B2F-87CB3D70194F}">
          <x14:formula1>
            <xm:f>Data!$E$2:$E$50</xm:f>
          </x14:formula1>
          <xm:sqref>B1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16C0-598A-5349-9C59-3605DAAE90CD}">
  <dimension ref="A1:AB30"/>
  <sheetViews>
    <sheetView zoomScale="150" zoomScaleNormal="150" workbookViewId="0">
      <selection activeCell="A6" sqref="A6"/>
    </sheetView>
  </sheetViews>
  <sheetFormatPr baseColWidth="10" defaultRowHeight="17"/>
  <cols>
    <col min="1" max="4" width="32.6640625" style="2" customWidth="1"/>
    <col min="5" max="5" width="19.6640625" style="2" customWidth="1"/>
    <col min="6" max="6" width="19.83203125" style="2" customWidth="1"/>
    <col min="7" max="7" width="3.6640625" style="2" customWidth="1"/>
    <col min="8" max="28" width="10.83203125" style="2"/>
  </cols>
  <sheetData>
    <row r="1" spans="1:6">
      <c r="A1" s="3" t="s">
        <v>15</v>
      </c>
      <c r="B1" s="3" t="s">
        <v>41</v>
      </c>
      <c r="C1" s="3" t="s">
        <v>55</v>
      </c>
      <c r="D1" s="3" t="s">
        <v>63</v>
      </c>
      <c r="E1" s="3" t="s">
        <v>169</v>
      </c>
      <c r="F1" s="3" t="s">
        <v>109</v>
      </c>
    </row>
    <row r="2" spans="1:6">
      <c r="A2" s="2" t="str" cm="1">
        <f t="array" ref="A2:A9">_xlfn._xlws.SORT(_xlfn.UNIQUE(TrainingTable[Category of Training Stimulus]))</f>
        <v>Aerobic Running</v>
      </c>
      <c r="B2" s="2" t="str" cm="1">
        <f t="array" ref="B2:B30">_xlfn._xlws.SORT(_xlfn.UNIQUE(TrainingTable[Training Component]))</f>
        <v>10K Pace Running</v>
      </c>
      <c r="C2" s="2" t="s">
        <v>56</v>
      </c>
      <c r="D2" s="2" t="s">
        <v>68</v>
      </c>
      <c r="E2" s="2" t="str" cm="1">
        <f t="array" ref="E2:E8">_xlfn.UNIQUE(Strength_Core2[Routine])</f>
        <v>Lower Body A</v>
      </c>
      <c r="F2" s="2" t="s">
        <v>112</v>
      </c>
    </row>
    <row r="3" spans="1:6">
      <c r="A3" s="2" t="str">
        <v>Lactate Tolerance</v>
      </c>
      <c r="B3" s="2" t="str">
        <v>1600M Pace Running</v>
      </c>
      <c r="C3" s="2" t="s">
        <v>58</v>
      </c>
      <c r="D3" s="2" t="s">
        <v>67</v>
      </c>
      <c r="E3" s="2" t="str">
        <v>Lower Body B</v>
      </c>
      <c r="F3" s="2" t="s">
        <v>111</v>
      </c>
    </row>
    <row r="4" spans="1:6">
      <c r="A4" s="2" t="str">
        <v>Recovery</v>
      </c>
      <c r="B4" s="2" t="str">
        <v>30M Flys</v>
      </c>
      <c r="C4" s="2" t="s">
        <v>57</v>
      </c>
      <c r="D4" s="2" t="s">
        <v>66</v>
      </c>
      <c r="E4" s="2" t="str">
        <v>Lower Body C</v>
      </c>
      <c r="F4" s="2" t="s">
        <v>113</v>
      </c>
    </row>
    <row r="5" spans="1:6">
      <c r="A5" s="2" t="str">
        <v>Speed Development</v>
      </c>
      <c r="B5" s="2" t="str">
        <v>3K Pace Running</v>
      </c>
      <c r="C5" s="2" t="s">
        <v>59</v>
      </c>
      <c r="D5" s="2" t="s">
        <v>58</v>
      </c>
      <c r="E5" s="2" t="str">
        <v>Lower Body D</v>
      </c>
      <c r="F5" s="2" t="s">
        <v>114</v>
      </c>
    </row>
    <row r="6" spans="1:6">
      <c r="A6" s="2" t="str">
        <v>Stretching and Mobility</v>
      </c>
      <c r="B6" s="2" t="str">
        <v>400M Pace Running</v>
      </c>
      <c r="D6" s="2" t="s">
        <v>64</v>
      </c>
      <c r="E6" s="2" t="str">
        <v>Core A</v>
      </c>
      <c r="F6" s="2" t="s">
        <v>96</v>
      </c>
    </row>
    <row r="7" spans="1:6">
      <c r="A7" s="2" t="str">
        <v>Threshold</v>
      </c>
      <c r="B7" s="2" t="str">
        <v>50M Flys</v>
      </c>
      <c r="D7" s="2" t="s">
        <v>65</v>
      </c>
      <c r="E7" s="2" t="str">
        <v>Core B</v>
      </c>
      <c r="F7" s="2" t="s">
        <v>115</v>
      </c>
    </row>
    <row r="8" spans="1:6">
      <c r="A8" s="2" t="str">
        <v>Turnover and Pace Work</v>
      </c>
      <c r="B8" s="2" t="str">
        <v>5K Pace Running</v>
      </c>
      <c r="D8" s="2" t="s">
        <v>69</v>
      </c>
      <c r="E8" s="2" t="str">
        <v>Core C</v>
      </c>
      <c r="F8" s="2" t="s">
        <v>93</v>
      </c>
    </row>
    <row r="9" spans="1:6">
      <c r="A9" s="2" t="str">
        <v>VO2 Max</v>
      </c>
      <c r="B9" s="2" t="str">
        <v>800M Pace Running</v>
      </c>
    </row>
    <row r="10" spans="1:6">
      <c r="B10" s="2" t="str">
        <v>80M Flys</v>
      </c>
    </row>
    <row r="11" spans="1:6">
      <c r="B11" s="2" t="str">
        <v>Cooldown</v>
      </c>
    </row>
    <row r="12" spans="1:6">
      <c r="B12" s="2" t="str">
        <v>Dynamic Stretching</v>
      </c>
    </row>
    <row r="13" spans="1:6">
      <c r="B13" s="2" t="str">
        <v>Easy Running</v>
      </c>
    </row>
    <row r="14" spans="1:6">
      <c r="B14" s="2" t="str">
        <v>Float Recovery</v>
      </c>
    </row>
    <row r="15" spans="1:6">
      <c r="B15" s="2" t="str">
        <v>Hurdle Mobility</v>
      </c>
    </row>
    <row r="16" spans="1:6">
      <c r="B16" s="2" t="str">
        <v>Jog Recovery</v>
      </c>
    </row>
    <row r="17" spans="2:2">
      <c r="B17" s="2" t="str">
        <v>Long Run</v>
      </c>
    </row>
    <row r="18" spans="2:2">
      <c r="B18" s="2" t="str">
        <v>Race</v>
      </c>
    </row>
    <row r="19" spans="2:2">
      <c r="B19" s="2" t="str">
        <v>Race Pace (1600M)</v>
      </c>
    </row>
    <row r="20" spans="2:2">
      <c r="B20" s="2" t="str">
        <v>Race Pace (3K)</v>
      </c>
    </row>
    <row r="21" spans="2:2">
      <c r="B21" s="2" t="str">
        <v>Race Pace (5K)</v>
      </c>
    </row>
    <row r="22" spans="2:2">
      <c r="B22" s="2" t="str">
        <v>Race Pace (800M)</v>
      </c>
    </row>
    <row r="23" spans="2:2">
      <c r="B23" s="2" t="str">
        <v>Standing Rest</v>
      </c>
    </row>
    <row r="24" spans="2:2">
      <c r="B24" s="2" t="str">
        <v>Static Stretching</v>
      </c>
    </row>
    <row r="25" spans="2:2">
      <c r="B25" s="2" t="str">
        <v>Strides (Post-Run)</v>
      </c>
    </row>
    <row r="26" spans="2:2">
      <c r="B26" s="2" t="str">
        <v>Strides (Pre-Run)</v>
      </c>
    </row>
    <row r="27" spans="2:2">
      <c r="B27" s="2" t="str">
        <v>Sub-Threshold Running</v>
      </c>
    </row>
    <row r="28" spans="2:2">
      <c r="B28" s="2" t="str">
        <v>Threshold Running</v>
      </c>
    </row>
    <row r="29" spans="2:2">
      <c r="B29" s="2" t="str">
        <v>Walking Rest</v>
      </c>
    </row>
    <row r="30" spans="2:2">
      <c r="B30" s="2" t="str">
        <v>Warm-Up</v>
      </c>
    </row>
  </sheetData>
  <sortState xmlns:xlrd2="http://schemas.microsoft.com/office/spreadsheetml/2017/richdata2" ref="C3:C5">
    <sortCondition ref="C3:C5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29EC9-6CEC-AD41-8427-5874FDFF3456}">
  <dimension ref="A1:Z103"/>
  <sheetViews>
    <sheetView zoomScale="160" zoomScaleNormal="160" workbookViewId="0">
      <selection activeCell="B5" sqref="B5"/>
    </sheetView>
  </sheetViews>
  <sheetFormatPr baseColWidth="10" defaultRowHeight="17"/>
  <cols>
    <col min="1" max="1" width="33.5" style="2" customWidth="1"/>
    <col min="2" max="2" width="32.6640625" style="2" customWidth="1"/>
    <col min="3" max="3" width="65" style="2" customWidth="1"/>
    <col min="4" max="26" width="10.83203125" style="2"/>
  </cols>
  <sheetData>
    <row r="1" spans="1:3" ht="25" customHeight="1">
      <c r="A1" s="9" t="s">
        <v>15</v>
      </c>
      <c r="B1" s="10" t="s">
        <v>16</v>
      </c>
      <c r="C1" s="11" t="s">
        <v>13</v>
      </c>
    </row>
    <row r="2" spans="1:3" ht="35" customHeight="1">
      <c r="A2" s="7" t="s">
        <v>17</v>
      </c>
      <c r="B2" s="6" t="s">
        <v>0</v>
      </c>
      <c r="C2" s="8"/>
    </row>
    <row r="3" spans="1:3" ht="35" customHeight="1">
      <c r="A3" s="7" t="s">
        <v>17</v>
      </c>
      <c r="B3" s="6" t="s">
        <v>10</v>
      </c>
      <c r="C3" s="8"/>
    </row>
    <row r="4" spans="1:3" ht="35" customHeight="1">
      <c r="A4" s="7" t="s">
        <v>17</v>
      </c>
      <c r="B4" s="6" t="s">
        <v>14</v>
      </c>
      <c r="C4" s="8"/>
    </row>
    <row r="5" spans="1:3" ht="35" customHeight="1">
      <c r="A5" s="7" t="s">
        <v>18</v>
      </c>
      <c r="B5" s="6" t="s">
        <v>19</v>
      </c>
      <c r="C5" s="8"/>
    </row>
    <row r="6" spans="1:3" ht="35" customHeight="1">
      <c r="A6" s="7" t="s">
        <v>18</v>
      </c>
      <c r="B6" s="6" t="s">
        <v>20</v>
      </c>
      <c r="C6" s="8"/>
    </row>
    <row r="7" spans="1:3" ht="35" customHeight="1">
      <c r="A7" s="7" t="s">
        <v>18</v>
      </c>
      <c r="B7" s="6" t="s">
        <v>21</v>
      </c>
      <c r="C7" s="8"/>
    </row>
    <row r="8" spans="1:3" ht="35" customHeight="1">
      <c r="A8" s="7" t="s">
        <v>22</v>
      </c>
      <c r="B8" s="6" t="s">
        <v>24</v>
      </c>
      <c r="C8" s="8"/>
    </row>
    <row r="9" spans="1:3" ht="35" customHeight="1">
      <c r="A9" s="7" t="s">
        <v>22</v>
      </c>
      <c r="B9" s="6" t="s">
        <v>23</v>
      </c>
      <c r="C9" s="8"/>
    </row>
    <row r="10" spans="1:3" ht="35" customHeight="1">
      <c r="A10" s="7" t="s">
        <v>1</v>
      </c>
      <c r="B10" s="6" t="s">
        <v>25</v>
      </c>
      <c r="C10" s="8"/>
    </row>
    <row r="11" spans="1:3" ht="35" customHeight="1">
      <c r="A11" s="7" t="s">
        <v>1</v>
      </c>
      <c r="B11" s="6" t="s">
        <v>26</v>
      </c>
      <c r="C11" s="8"/>
    </row>
    <row r="12" spans="1:3" ht="35" customHeight="1">
      <c r="A12" s="7" t="s">
        <v>1</v>
      </c>
      <c r="B12" s="6" t="s">
        <v>27</v>
      </c>
      <c r="C12" s="8"/>
    </row>
    <row r="13" spans="1:3" ht="35" customHeight="1">
      <c r="A13" s="7" t="s">
        <v>2</v>
      </c>
      <c r="B13" s="6" t="s">
        <v>28</v>
      </c>
      <c r="C13" s="8"/>
    </row>
    <row r="14" spans="1:3" ht="35" customHeight="1">
      <c r="A14" s="7" t="s">
        <v>2</v>
      </c>
      <c r="B14" s="6" t="s">
        <v>29</v>
      </c>
      <c r="C14" s="8"/>
    </row>
    <row r="15" spans="1:3" ht="35" customHeight="1">
      <c r="A15" s="7" t="s">
        <v>2</v>
      </c>
      <c r="B15" s="6" t="s">
        <v>30</v>
      </c>
      <c r="C15" s="8"/>
    </row>
    <row r="16" spans="1:3" ht="35" customHeight="1">
      <c r="A16" s="7" t="s">
        <v>3</v>
      </c>
      <c r="B16" s="6" t="s">
        <v>31</v>
      </c>
      <c r="C16" s="8"/>
    </row>
    <row r="17" spans="1:3" ht="35" customHeight="1">
      <c r="A17" s="7" t="s">
        <v>3</v>
      </c>
      <c r="B17" s="6" t="s">
        <v>32</v>
      </c>
      <c r="C17" s="8"/>
    </row>
    <row r="18" spans="1:3" ht="35" customHeight="1">
      <c r="A18" s="7" t="s">
        <v>3</v>
      </c>
      <c r="B18" s="6" t="s">
        <v>33</v>
      </c>
      <c r="C18" s="8"/>
    </row>
    <row r="19" spans="1:3" ht="35" customHeight="1">
      <c r="A19" s="7" t="s">
        <v>34</v>
      </c>
      <c r="B19" s="6" t="s">
        <v>43</v>
      </c>
      <c r="C19" s="8"/>
    </row>
    <row r="20" spans="1:3" ht="35" customHeight="1">
      <c r="A20" s="7" t="s">
        <v>34</v>
      </c>
      <c r="B20" s="6" t="s">
        <v>42</v>
      </c>
      <c r="C20" s="8"/>
    </row>
    <row r="21" spans="1:3" ht="35" customHeight="1">
      <c r="A21" s="7" t="s">
        <v>34</v>
      </c>
      <c r="B21" s="6" t="s">
        <v>35</v>
      </c>
      <c r="C21" s="8"/>
    </row>
    <row r="22" spans="1:3" ht="35" customHeight="1">
      <c r="A22" s="7" t="s">
        <v>34</v>
      </c>
      <c r="B22" s="6" t="s">
        <v>36</v>
      </c>
      <c r="C22" s="8"/>
    </row>
    <row r="23" spans="1:3" ht="35" customHeight="1">
      <c r="A23" s="7" t="s">
        <v>34</v>
      </c>
      <c r="B23" s="6" t="s">
        <v>37</v>
      </c>
      <c r="C23" s="8"/>
    </row>
    <row r="24" spans="1:3" ht="35" customHeight="1">
      <c r="A24" s="12" t="s">
        <v>34</v>
      </c>
      <c r="B24" s="13" t="s">
        <v>38</v>
      </c>
      <c r="C24" s="14"/>
    </row>
    <row r="25" spans="1:3" ht="35" customHeight="1">
      <c r="A25" s="12" t="s">
        <v>48</v>
      </c>
      <c r="B25" s="13" t="s">
        <v>49</v>
      </c>
      <c r="C25" s="14"/>
    </row>
    <row r="26" spans="1:3" ht="35" customHeight="1">
      <c r="A26" s="12" t="s">
        <v>48</v>
      </c>
      <c r="B26" s="13" t="s">
        <v>50</v>
      </c>
      <c r="C26" s="14"/>
    </row>
    <row r="27" spans="1:3" ht="35" customHeight="1">
      <c r="A27" s="12" t="s">
        <v>48</v>
      </c>
      <c r="B27" s="13" t="s">
        <v>52</v>
      </c>
      <c r="C27" s="14"/>
    </row>
    <row r="28" spans="1:3" ht="35" customHeight="1">
      <c r="A28" s="12" t="s">
        <v>48</v>
      </c>
      <c r="B28" s="13" t="s">
        <v>51</v>
      </c>
      <c r="C28" s="14"/>
    </row>
    <row r="29" spans="1:3" ht="35" customHeight="1">
      <c r="A29" s="12" t="s">
        <v>17</v>
      </c>
      <c r="B29" s="13" t="s">
        <v>93</v>
      </c>
      <c r="C29" s="14"/>
    </row>
    <row r="30" spans="1:3" ht="35" customHeight="1">
      <c r="A30" s="12" t="s">
        <v>2</v>
      </c>
      <c r="B30" s="13" t="s">
        <v>96</v>
      </c>
      <c r="C30" s="14"/>
    </row>
    <row r="31" spans="1:3" ht="25" customHeight="1"/>
    <row r="32" spans="1:3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CCFBD-A302-1F44-B271-E37800403B7F}">
  <dimension ref="A1:M100"/>
  <sheetViews>
    <sheetView topLeftCell="A5" zoomScale="140" zoomScaleNormal="140" workbookViewId="0">
      <selection activeCell="B9" sqref="B9"/>
    </sheetView>
  </sheetViews>
  <sheetFormatPr baseColWidth="10" defaultRowHeight="17"/>
  <cols>
    <col min="1" max="1" width="44" style="1" customWidth="1"/>
    <col min="2" max="2" width="19.83203125" style="1" customWidth="1"/>
    <col min="3" max="3" width="19.83203125" style="74" customWidth="1"/>
    <col min="4" max="4" width="19.83203125" style="75" customWidth="1"/>
    <col min="5" max="5" width="70.33203125" style="2" customWidth="1"/>
    <col min="6" max="13" width="10.83203125" style="1"/>
  </cols>
  <sheetData>
    <row r="1" spans="1:13" s="4" customFormat="1" ht="30" customHeight="1">
      <c r="A1" s="3" t="s">
        <v>117</v>
      </c>
      <c r="B1" s="3" t="s">
        <v>118</v>
      </c>
      <c r="C1" s="15" t="s">
        <v>119</v>
      </c>
      <c r="D1" s="72" t="s">
        <v>120</v>
      </c>
      <c r="E1" s="3" t="s">
        <v>13</v>
      </c>
      <c r="F1" s="2"/>
      <c r="G1" s="2"/>
      <c r="H1" s="2"/>
      <c r="I1" s="2"/>
      <c r="J1" s="2"/>
      <c r="K1" s="2"/>
      <c r="L1" s="2"/>
      <c r="M1" s="2"/>
    </row>
    <row r="2" spans="1:13" s="4" customFormat="1" ht="30" customHeight="1">
      <c r="A2" s="2" t="s">
        <v>121</v>
      </c>
      <c r="B2" s="2" t="s">
        <v>8</v>
      </c>
      <c r="C2" s="16">
        <v>3</v>
      </c>
      <c r="D2" s="73" t="s">
        <v>127</v>
      </c>
      <c r="E2" s="78" t="s">
        <v>175</v>
      </c>
      <c r="F2" s="2"/>
      <c r="G2" s="2"/>
      <c r="H2" s="2"/>
      <c r="I2" s="2"/>
      <c r="J2" s="2"/>
      <c r="K2" s="2"/>
      <c r="L2" s="2"/>
      <c r="M2" s="2"/>
    </row>
    <row r="3" spans="1:13" s="4" customFormat="1" ht="30" customHeight="1">
      <c r="A3" s="2" t="s">
        <v>123</v>
      </c>
      <c r="B3" s="2" t="s">
        <v>8</v>
      </c>
      <c r="C3" s="16">
        <v>3</v>
      </c>
      <c r="D3" s="73" t="s">
        <v>122</v>
      </c>
      <c r="E3" s="78" t="s">
        <v>176</v>
      </c>
      <c r="F3" s="2"/>
      <c r="G3" s="2"/>
      <c r="H3" s="2"/>
      <c r="I3" s="2"/>
      <c r="J3" s="2"/>
      <c r="K3" s="2"/>
      <c r="L3" s="2"/>
      <c r="M3" s="2"/>
    </row>
    <row r="4" spans="1:13" s="4" customFormat="1" ht="30" customHeight="1">
      <c r="A4" s="2" t="s">
        <v>124</v>
      </c>
      <c r="B4" s="2" t="s">
        <v>8</v>
      </c>
      <c r="C4" s="16">
        <v>2</v>
      </c>
      <c r="D4" s="73" t="s">
        <v>122</v>
      </c>
      <c r="E4" s="78" t="s">
        <v>177</v>
      </c>
      <c r="F4" s="2"/>
      <c r="G4" s="2"/>
      <c r="H4" s="2"/>
      <c r="I4" s="2"/>
      <c r="J4" s="2"/>
      <c r="K4" s="2"/>
      <c r="L4" s="2"/>
      <c r="M4" s="2"/>
    </row>
    <row r="5" spans="1:13" s="4" customFormat="1" ht="30" customHeight="1">
      <c r="A5" s="2" t="s">
        <v>125</v>
      </c>
      <c r="B5" s="2" t="s">
        <v>8</v>
      </c>
      <c r="C5" s="16">
        <v>2</v>
      </c>
      <c r="D5" s="73" t="s">
        <v>126</v>
      </c>
      <c r="E5" s="78" t="s">
        <v>178</v>
      </c>
      <c r="F5" s="2"/>
      <c r="G5" s="2"/>
      <c r="H5" s="2"/>
      <c r="I5" s="2"/>
      <c r="J5" s="2"/>
      <c r="K5" s="2"/>
      <c r="L5" s="2"/>
      <c r="M5" s="2"/>
    </row>
    <row r="6" spans="1:13" s="4" customFormat="1" ht="30" customHeight="1">
      <c r="A6" s="2" t="s">
        <v>128</v>
      </c>
      <c r="B6" s="2" t="s">
        <v>8</v>
      </c>
      <c r="C6" s="16">
        <v>3</v>
      </c>
      <c r="D6" s="73" t="s">
        <v>129</v>
      </c>
      <c r="E6" s="77" t="s">
        <v>179</v>
      </c>
      <c r="F6" s="2"/>
      <c r="G6" s="2"/>
      <c r="H6" s="2"/>
      <c r="I6" s="2"/>
      <c r="J6" s="2"/>
      <c r="K6" s="2"/>
      <c r="L6" s="2"/>
      <c r="M6" s="2"/>
    </row>
    <row r="7" spans="1:13" s="4" customFormat="1" ht="30" customHeight="1">
      <c r="A7" s="2" t="s">
        <v>130</v>
      </c>
      <c r="B7" s="2" t="s">
        <v>9</v>
      </c>
      <c r="C7" s="16">
        <v>3</v>
      </c>
      <c r="D7" s="73" t="s">
        <v>131</v>
      </c>
      <c r="E7" s="77" t="s">
        <v>180</v>
      </c>
      <c r="F7" s="2"/>
      <c r="G7" s="2"/>
      <c r="H7" s="2"/>
      <c r="I7" s="2"/>
      <c r="J7" s="2"/>
      <c r="K7" s="2"/>
      <c r="L7" s="2"/>
      <c r="M7" s="2"/>
    </row>
    <row r="8" spans="1:13" s="4" customFormat="1" ht="30" customHeight="1">
      <c r="A8" s="2" t="s">
        <v>132</v>
      </c>
      <c r="B8" s="2" t="s">
        <v>9</v>
      </c>
      <c r="C8" s="16">
        <v>3</v>
      </c>
      <c r="D8" s="73" t="s">
        <v>133</v>
      </c>
      <c r="E8" s="77" t="s">
        <v>181</v>
      </c>
      <c r="F8" s="2"/>
      <c r="G8" s="2"/>
      <c r="H8" s="2"/>
      <c r="I8" s="2"/>
      <c r="J8" s="2"/>
      <c r="K8" s="2"/>
      <c r="L8" s="2"/>
      <c r="M8" s="2"/>
    </row>
    <row r="9" spans="1:13" s="4" customFormat="1" ht="30" customHeight="1">
      <c r="A9" s="2" t="s">
        <v>182</v>
      </c>
      <c r="B9" s="2" t="s">
        <v>9</v>
      </c>
      <c r="C9" s="16">
        <v>2</v>
      </c>
      <c r="D9" s="73" t="s">
        <v>134</v>
      </c>
      <c r="E9" s="78" t="s">
        <v>184</v>
      </c>
      <c r="F9" s="2"/>
      <c r="G9" s="2"/>
      <c r="H9" s="2"/>
      <c r="I9" s="2"/>
      <c r="J9" s="2"/>
      <c r="K9" s="2"/>
      <c r="L9" s="2"/>
      <c r="M9" s="2"/>
    </row>
    <row r="10" spans="1:13" s="4" customFormat="1" ht="30" customHeight="1">
      <c r="A10" s="2" t="s">
        <v>135</v>
      </c>
      <c r="B10" s="2" t="s">
        <v>9</v>
      </c>
      <c r="C10" s="16">
        <v>3</v>
      </c>
      <c r="D10" s="73" t="s">
        <v>126</v>
      </c>
      <c r="E10" s="78" t="s">
        <v>185</v>
      </c>
      <c r="F10" s="2"/>
      <c r="G10" s="2"/>
      <c r="H10" s="2"/>
      <c r="I10" s="2"/>
      <c r="J10" s="2"/>
      <c r="K10" s="2"/>
      <c r="L10" s="2"/>
      <c r="M10" s="2"/>
    </row>
    <row r="11" spans="1:13" s="4" customFormat="1" ht="30" customHeight="1">
      <c r="A11" s="2" t="s">
        <v>136</v>
      </c>
      <c r="B11" s="2" t="s">
        <v>9</v>
      </c>
      <c r="C11" s="16">
        <v>3</v>
      </c>
      <c r="D11" s="73" t="s">
        <v>126</v>
      </c>
      <c r="E11" s="78" t="s">
        <v>186</v>
      </c>
      <c r="F11" s="2"/>
      <c r="G11" s="2"/>
      <c r="H11" s="2"/>
      <c r="I11" s="2"/>
      <c r="J11" s="2"/>
      <c r="K11" s="2"/>
      <c r="L11" s="2"/>
      <c r="M11" s="2"/>
    </row>
    <row r="12" spans="1:13" s="4" customFormat="1" ht="30" customHeight="1">
      <c r="A12" s="2" t="s">
        <v>137</v>
      </c>
      <c r="B12" s="2" t="s">
        <v>138</v>
      </c>
      <c r="C12" s="16">
        <v>3</v>
      </c>
      <c r="D12" s="73" t="s">
        <v>141</v>
      </c>
      <c r="E12" s="78" t="s">
        <v>187</v>
      </c>
      <c r="F12" s="2"/>
      <c r="G12" s="2"/>
      <c r="H12" s="2"/>
      <c r="I12" s="2"/>
      <c r="J12" s="2"/>
      <c r="K12" s="2"/>
      <c r="L12" s="2"/>
      <c r="M12" s="2"/>
    </row>
    <row r="13" spans="1:13" s="4" customFormat="1" ht="30" customHeight="1">
      <c r="A13" s="2" t="s">
        <v>139</v>
      </c>
      <c r="B13" s="2" t="s">
        <v>138</v>
      </c>
      <c r="C13" s="16">
        <v>3</v>
      </c>
      <c r="D13" s="73" t="s">
        <v>142</v>
      </c>
      <c r="E13" s="78" t="s">
        <v>188</v>
      </c>
      <c r="F13" s="2"/>
      <c r="G13" s="2"/>
      <c r="H13" s="2"/>
      <c r="I13" s="2"/>
      <c r="J13" s="2"/>
      <c r="K13" s="2"/>
      <c r="L13" s="2"/>
      <c r="M13" s="2"/>
    </row>
    <row r="14" spans="1:13" s="4" customFormat="1" ht="30" customHeight="1">
      <c r="A14" s="2" t="s">
        <v>140</v>
      </c>
      <c r="B14" s="2" t="s">
        <v>138</v>
      </c>
      <c r="C14" s="16">
        <v>2</v>
      </c>
      <c r="D14" s="73" t="s">
        <v>141</v>
      </c>
      <c r="E14" s="2"/>
      <c r="F14" s="2"/>
      <c r="G14" s="2"/>
      <c r="H14" s="2"/>
      <c r="I14" s="2"/>
      <c r="J14" s="2"/>
      <c r="K14" s="2"/>
      <c r="L14" s="2"/>
      <c r="M14" s="2"/>
    </row>
    <row r="15" spans="1:13" s="4" customFormat="1" ht="30" customHeight="1">
      <c r="A15" s="2" t="s">
        <v>143</v>
      </c>
      <c r="B15" s="2" t="s">
        <v>138</v>
      </c>
      <c r="C15" s="16">
        <v>2</v>
      </c>
      <c r="D15" s="73" t="s">
        <v>144</v>
      </c>
      <c r="E15" s="2"/>
      <c r="F15" s="2"/>
      <c r="G15" s="2"/>
      <c r="H15" s="2"/>
      <c r="I15" s="2"/>
      <c r="J15" s="2"/>
      <c r="K15" s="2"/>
      <c r="L15" s="2"/>
      <c r="M15" s="2"/>
    </row>
    <row r="16" spans="1:13" s="4" customFormat="1" ht="30" customHeight="1">
      <c r="A16" s="2" t="s">
        <v>145</v>
      </c>
      <c r="B16" s="2" t="s">
        <v>138</v>
      </c>
      <c r="C16" s="16">
        <v>3</v>
      </c>
      <c r="D16" s="73" t="s">
        <v>133</v>
      </c>
      <c r="E16" s="2"/>
      <c r="F16" s="2"/>
      <c r="G16" s="2"/>
      <c r="H16" s="2"/>
      <c r="I16" s="2"/>
      <c r="J16" s="2"/>
      <c r="K16" s="2"/>
      <c r="L16" s="2"/>
      <c r="M16" s="2"/>
    </row>
    <row r="17" spans="1:13" s="4" customFormat="1" ht="30" customHeight="1">
      <c r="A17" s="2" t="s">
        <v>146</v>
      </c>
      <c r="B17" s="2" t="s">
        <v>147</v>
      </c>
      <c r="C17" s="16">
        <v>3</v>
      </c>
      <c r="D17" s="73" t="s">
        <v>129</v>
      </c>
      <c r="E17" s="2"/>
      <c r="F17" s="2"/>
      <c r="G17" s="2"/>
      <c r="H17" s="2"/>
      <c r="I17" s="2"/>
      <c r="J17" s="2"/>
      <c r="K17" s="2"/>
      <c r="L17" s="2"/>
      <c r="M17" s="2"/>
    </row>
    <row r="18" spans="1:13" s="4" customFormat="1" ht="30" customHeight="1">
      <c r="A18" s="2" t="s">
        <v>148</v>
      </c>
      <c r="B18" s="2" t="s">
        <v>147</v>
      </c>
      <c r="C18" s="16">
        <v>2</v>
      </c>
      <c r="D18" s="73" t="s">
        <v>122</v>
      </c>
      <c r="E18" s="2"/>
      <c r="F18" s="2"/>
      <c r="G18" s="2"/>
      <c r="H18" s="2"/>
      <c r="I18" s="2"/>
      <c r="J18" s="2"/>
      <c r="K18" s="2"/>
      <c r="L18" s="2"/>
      <c r="M18" s="2"/>
    </row>
    <row r="19" spans="1:13" s="4" customFormat="1" ht="30" customHeight="1">
      <c r="A19" s="2" t="s">
        <v>153</v>
      </c>
      <c r="B19" s="2" t="s">
        <v>147</v>
      </c>
      <c r="C19" s="16">
        <v>2</v>
      </c>
      <c r="D19" s="73" t="s">
        <v>141</v>
      </c>
      <c r="E19" s="2"/>
      <c r="F19" s="2"/>
      <c r="G19" s="2"/>
      <c r="H19" s="2"/>
      <c r="I19" s="2"/>
      <c r="J19" s="2"/>
      <c r="K19" s="2"/>
      <c r="L19" s="2"/>
      <c r="M19" s="2"/>
    </row>
    <row r="20" spans="1:13" s="4" customFormat="1" ht="30" customHeight="1">
      <c r="A20" s="2" t="s">
        <v>149</v>
      </c>
      <c r="B20" s="2" t="s">
        <v>147</v>
      </c>
      <c r="C20" s="16">
        <v>2</v>
      </c>
      <c r="D20" s="73" t="s">
        <v>152</v>
      </c>
      <c r="E20" s="2"/>
      <c r="F20" s="2"/>
      <c r="G20" s="2"/>
      <c r="H20" s="2"/>
      <c r="I20" s="2"/>
      <c r="J20" s="2"/>
      <c r="K20" s="2"/>
      <c r="L20" s="2"/>
      <c r="M20" s="2"/>
    </row>
    <row r="21" spans="1:13" s="4" customFormat="1" ht="30" customHeight="1">
      <c r="A21" s="2" t="s">
        <v>150</v>
      </c>
      <c r="B21" s="2" t="s">
        <v>147</v>
      </c>
      <c r="C21" s="16">
        <v>3</v>
      </c>
      <c r="D21" s="73" t="s">
        <v>151</v>
      </c>
      <c r="E21" s="2"/>
      <c r="F21" s="2"/>
      <c r="G21" s="2"/>
      <c r="H21" s="2"/>
      <c r="I21" s="2"/>
      <c r="J21" s="2"/>
      <c r="K21" s="2"/>
      <c r="L21" s="2"/>
      <c r="M21" s="2"/>
    </row>
    <row r="22" spans="1:13" s="4" customFormat="1" ht="30" customHeight="1">
      <c r="A22" s="2" t="s">
        <v>154</v>
      </c>
      <c r="B22" s="2" t="s">
        <v>4</v>
      </c>
      <c r="C22" s="16">
        <v>1</v>
      </c>
      <c r="D22" s="73" t="s">
        <v>129</v>
      </c>
      <c r="E22" s="2"/>
      <c r="F22" s="2"/>
      <c r="G22" s="2"/>
      <c r="H22" s="2"/>
      <c r="I22" s="2"/>
      <c r="J22" s="2"/>
      <c r="K22" s="2"/>
      <c r="L22" s="2"/>
      <c r="M22" s="2"/>
    </row>
    <row r="23" spans="1:13" s="4" customFormat="1" ht="30" customHeight="1">
      <c r="A23" s="2" t="s">
        <v>155</v>
      </c>
      <c r="B23" s="2" t="s">
        <v>4</v>
      </c>
      <c r="C23" s="16">
        <v>1</v>
      </c>
      <c r="D23" s="73" t="s">
        <v>156</v>
      </c>
      <c r="E23" s="2"/>
      <c r="F23" s="2"/>
      <c r="G23" s="2"/>
      <c r="H23" s="2"/>
      <c r="I23" s="2"/>
      <c r="J23" s="2"/>
      <c r="K23" s="2"/>
      <c r="L23" s="2"/>
      <c r="M23" s="2"/>
    </row>
    <row r="24" spans="1:13" s="4" customFormat="1" ht="30" customHeight="1">
      <c r="A24" s="2" t="s">
        <v>157</v>
      </c>
      <c r="B24" s="2" t="s">
        <v>4</v>
      </c>
      <c r="C24" s="16">
        <v>1</v>
      </c>
      <c r="D24" s="73" t="s">
        <v>158</v>
      </c>
      <c r="E24" s="2"/>
      <c r="F24" s="2"/>
      <c r="G24" s="2"/>
      <c r="H24" s="2"/>
      <c r="I24" s="2"/>
      <c r="J24" s="2"/>
      <c r="K24" s="2"/>
      <c r="L24" s="2"/>
      <c r="M24" s="2"/>
    </row>
    <row r="25" spans="1:13" s="4" customFormat="1" ht="30" customHeight="1">
      <c r="A25" s="2" t="s">
        <v>159</v>
      </c>
      <c r="B25" s="2" t="s">
        <v>4</v>
      </c>
      <c r="C25" s="16">
        <v>1</v>
      </c>
      <c r="D25" s="73" t="s">
        <v>129</v>
      </c>
      <c r="E25" s="2"/>
      <c r="F25" s="2"/>
      <c r="G25" s="2"/>
      <c r="H25" s="2"/>
      <c r="I25" s="2"/>
      <c r="J25" s="2"/>
      <c r="K25" s="2"/>
      <c r="L25" s="2"/>
      <c r="M25" s="2"/>
    </row>
    <row r="26" spans="1:13" s="4" customFormat="1" ht="30" customHeight="1">
      <c r="A26" s="2" t="s">
        <v>160</v>
      </c>
      <c r="B26" s="2" t="s">
        <v>4</v>
      </c>
      <c r="C26" s="16">
        <v>1</v>
      </c>
      <c r="D26" s="73" t="s">
        <v>161</v>
      </c>
      <c r="E26" s="2"/>
      <c r="F26" s="2"/>
      <c r="G26" s="2"/>
      <c r="H26" s="2"/>
      <c r="I26" s="2"/>
      <c r="J26" s="2"/>
      <c r="K26" s="2"/>
      <c r="L26" s="2"/>
      <c r="M26" s="2"/>
    </row>
    <row r="27" spans="1:13" s="4" customFormat="1" ht="30" customHeight="1">
      <c r="A27" s="2" t="s">
        <v>162</v>
      </c>
      <c r="B27" s="2" t="s">
        <v>5</v>
      </c>
      <c r="C27" s="16">
        <v>1</v>
      </c>
      <c r="D27" s="73" t="s">
        <v>129</v>
      </c>
      <c r="E27" s="2"/>
      <c r="F27" s="2"/>
      <c r="G27" s="2"/>
      <c r="H27" s="2"/>
      <c r="I27" s="2"/>
      <c r="J27" s="2"/>
      <c r="K27" s="2"/>
      <c r="L27" s="2"/>
      <c r="M27" s="2"/>
    </row>
    <row r="28" spans="1:13" s="4" customFormat="1" ht="30" customHeight="1">
      <c r="A28" s="2" t="s">
        <v>163</v>
      </c>
      <c r="B28" s="2" t="s">
        <v>5</v>
      </c>
      <c r="C28" s="16">
        <v>1</v>
      </c>
      <c r="D28" s="73" t="s">
        <v>129</v>
      </c>
      <c r="E28" s="2"/>
      <c r="F28" s="2"/>
      <c r="G28" s="2"/>
      <c r="H28" s="2"/>
      <c r="I28" s="2"/>
      <c r="J28" s="2"/>
      <c r="K28" s="2"/>
      <c r="L28" s="2"/>
      <c r="M28" s="2"/>
    </row>
    <row r="29" spans="1:13" s="4" customFormat="1" ht="30" customHeight="1">
      <c r="A29" s="2" t="s">
        <v>164</v>
      </c>
      <c r="B29" s="2" t="s">
        <v>5</v>
      </c>
      <c r="C29" s="16">
        <v>1</v>
      </c>
      <c r="D29" s="73" t="s">
        <v>165</v>
      </c>
      <c r="E29" s="2"/>
      <c r="F29" s="2"/>
      <c r="G29" s="2"/>
      <c r="H29" s="2"/>
      <c r="I29" s="2"/>
      <c r="J29" s="2"/>
      <c r="K29" s="2"/>
      <c r="L29" s="2"/>
      <c r="M29" s="2"/>
    </row>
    <row r="30" spans="1:13" s="4" customFormat="1" ht="30" customHeight="1">
      <c r="A30" s="2" t="s">
        <v>157</v>
      </c>
      <c r="B30" s="2" t="s">
        <v>5</v>
      </c>
      <c r="C30" s="16">
        <v>1</v>
      </c>
      <c r="D30" s="73" t="s">
        <v>158</v>
      </c>
      <c r="E30" s="2"/>
      <c r="F30" s="2"/>
      <c r="G30" s="2"/>
      <c r="H30" s="2"/>
      <c r="I30" s="2"/>
      <c r="J30" s="2"/>
      <c r="K30" s="2"/>
      <c r="L30" s="2"/>
      <c r="M30" s="2"/>
    </row>
    <row r="31" spans="1:13" s="4" customFormat="1" ht="30" customHeight="1">
      <c r="A31" s="2" t="s">
        <v>166</v>
      </c>
      <c r="B31" s="2" t="s">
        <v>5</v>
      </c>
      <c r="C31" s="16">
        <v>1</v>
      </c>
      <c r="D31" s="73" t="s">
        <v>167</v>
      </c>
      <c r="E31" s="2"/>
      <c r="F31" s="2"/>
      <c r="G31" s="2"/>
      <c r="H31" s="2"/>
      <c r="I31" s="2"/>
      <c r="J31" s="2"/>
      <c r="K31" s="2"/>
      <c r="L31" s="2"/>
      <c r="M31" s="2"/>
    </row>
    <row r="32" spans="1:13" s="4" customFormat="1" ht="30" customHeight="1">
      <c r="A32" s="2" t="s">
        <v>154</v>
      </c>
      <c r="B32" s="2" t="s">
        <v>6</v>
      </c>
      <c r="C32" s="16">
        <v>1</v>
      </c>
      <c r="D32" s="73" t="s">
        <v>129</v>
      </c>
      <c r="E32" s="2"/>
      <c r="F32" s="2"/>
      <c r="G32" s="2"/>
      <c r="H32" s="2"/>
      <c r="I32" s="2"/>
      <c r="J32" s="2"/>
      <c r="K32" s="2"/>
      <c r="L32" s="2"/>
      <c r="M32" s="2"/>
    </row>
    <row r="33" spans="1:13" s="4" customFormat="1" ht="30" customHeight="1">
      <c r="A33" s="2" t="s">
        <v>163</v>
      </c>
      <c r="B33" s="2" t="s">
        <v>6</v>
      </c>
      <c r="C33" s="16">
        <v>1</v>
      </c>
      <c r="D33" s="73" t="s">
        <v>129</v>
      </c>
      <c r="E33" s="2"/>
      <c r="F33" s="2"/>
      <c r="G33" s="2"/>
      <c r="H33" s="2"/>
      <c r="I33" s="2"/>
      <c r="J33" s="2"/>
      <c r="K33" s="2"/>
      <c r="L33" s="2"/>
      <c r="M33" s="2"/>
    </row>
    <row r="34" spans="1:13" s="4" customFormat="1" ht="30" customHeight="1">
      <c r="A34" s="2" t="s">
        <v>159</v>
      </c>
      <c r="B34" s="2" t="s">
        <v>6</v>
      </c>
      <c r="C34" s="16">
        <v>1</v>
      </c>
      <c r="D34" s="73" t="s">
        <v>129</v>
      </c>
      <c r="E34" s="2"/>
      <c r="F34" s="2"/>
      <c r="G34" s="2"/>
      <c r="H34" s="2"/>
      <c r="I34" s="2"/>
      <c r="J34" s="2"/>
      <c r="K34" s="2"/>
      <c r="L34" s="2"/>
      <c r="M34" s="2"/>
    </row>
    <row r="35" spans="1:13" s="4" customFormat="1" ht="30" customHeight="1">
      <c r="A35" s="2" t="s">
        <v>160</v>
      </c>
      <c r="B35" s="2" t="s">
        <v>6</v>
      </c>
      <c r="C35" s="16">
        <v>1</v>
      </c>
      <c r="D35" s="73" t="s">
        <v>161</v>
      </c>
      <c r="E35" s="2"/>
      <c r="F35" s="2"/>
      <c r="G35" s="2"/>
      <c r="H35" s="2"/>
      <c r="I35" s="2"/>
      <c r="J35" s="2"/>
      <c r="K35" s="2"/>
      <c r="L35" s="2"/>
      <c r="M35" s="2"/>
    </row>
    <row r="36" spans="1:13" s="4" customFormat="1" ht="30" customHeight="1">
      <c r="A36" s="2" t="s">
        <v>168</v>
      </c>
      <c r="B36" s="2" t="s">
        <v>6</v>
      </c>
      <c r="C36" s="16">
        <v>1</v>
      </c>
      <c r="D36" s="73" t="s">
        <v>129</v>
      </c>
      <c r="E36" s="2"/>
      <c r="F36" s="2"/>
      <c r="G36" s="2"/>
      <c r="H36" s="2"/>
      <c r="I36" s="2"/>
      <c r="J36" s="2"/>
      <c r="K36" s="2"/>
      <c r="L36" s="2"/>
      <c r="M36" s="2"/>
    </row>
    <row r="37" spans="1:13" s="4" customFormat="1" ht="30" customHeight="1">
      <c r="A37" s="2"/>
      <c r="B37" s="2"/>
      <c r="C37" s="16"/>
      <c r="D37" s="73"/>
      <c r="E37" s="2"/>
      <c r="F37" s="2"/>
      <c r="G37" s="2"/>
      <c r="H37" s="2"/>
      <c r="I37" s="2"/>
      <c r="J37" s="2"/>
      <c r="K37" s="2"/>
      <c r="L37" s="2"/>
      <c r="M37" s="2"/>
    </row>
    <row r="38" spans="1:13" s="4" customFormat="1" ht="30" customHeight="1">
      <c r="A38" s="2"/>
      <c r="B38" s="2"/>
      <c r="C38" s="16"/>
      <c r="D38" s="73"/>
      <c r="E38" s="2"/>
      <c r="F38" s="2"/>
      <c r="G38" s="2"/>
      <c r="H38" s="2"/>
      <c r="I38" s="2"/>
      <c r="J38" s="2"/>
      <c r="K38" s="2"/>
      <c r="L38" s="2"/>
      <c r="M38" s="2"/>
    </row>
    <row r="39" spans="1:13" s="4" customFormat="1" ht="30" customHeight="1">
      <c r="A39" s="2"/>
      <c r="B39" s="2"/>
      <c r="C39" s="16"/>
      <c r="D39" s="73"/>
      <c r="E39" s="2"/>
      <c r="F39" s="2"/>
      <c r="G39" s="2"/>
      <c r="H39" s="2"/>
      <c r="I39" s="2"/>
      <c r="J39" s="2"/>
      <c r="K39" s="2"/>
      <c r="L39" s="2"/>
      <c r="M39" s="2"/>
    </row>
    <row r="40" spans="1:13" s="4" customFormat="1" ht="30" customHeight="1">
      <c r="A40" s="2"/>
      <c r="B40" s="2"/>
      <c r="C40" s="16"/>
      <c r="D40" s="73"/>
      <c r="E40" s="2"/>
      <c r="F40" s="2"/>
      <c r="G40" s="2"/>
      <c r="H40" s="2"/>
      <c r="I40" s="2"/>
      <c r="J40" s="2"/>
      <c r="K40" s="2"/>
      <c r="L40" s="2"/>
      <c r="M40" s="2"/>
    </row>
    <row r="41" spans="1:13" s="4" customFormat="1" ht="30" customHeight="1">
      <c r="A41" s="2"/>
      <c r="B41" s="2"/>
      <c r="C41" s="16"/>
      <c r="D41" s="73"/>
      <c r="E41" s="2"/>
      <c r="F41" s="2"/>
      <c r="G41" s="2"/>
      <c r="H41" s="2"/>
      <c r="I41" s="2"/>
      <c r="J41" s="2"/>
      <c r="K41" s="2"/>
      <c r="L41" s="2"/>
      <c r="M41" s="2"/>
    </row>
    <row r="42" spans="1:13" s="4" customFormat="1" ht="30" customHeight="1">
      <c r="A42" s="2"/>
      <c r="B42" s="2"/>
      <c r="C42" s="16"/>
      <c r="D42" s="73"/>
      <c r="E42" s="2"/>
      <c r="F42" s="2"/>
      <c r="G42" s="2"/>
      <c r="H42" s="2"/>
      <c r="I42" s="2"/>
      <c r="J42" s="2"/>
      <c r="K42" s="2"/>
      <c r="L42" s="2"/>
      <c r="M42" s="2"/>
    </row>
    <row r="43" spans="1:13" s="4" customFormat="1" ht="30" customHeight="1">
      <c r="A43" s="2"/>
      <c r="B43" s="2"/>
      <c r="C43" s="16"/>
      <c r="D43" s="73"/>
      <c r="E43" s="2"/>
      <c r="F43" s="2"/>
      <c r="G43" s="2"/>
      <c r="H43" s="2"/>
      <c r="I43" s="2"/>
      <c r="J43" s="2"/>
      <c r="K43" s="2"/>
      <c r="L43" s="2"/>
      <c r="M43" s="2"/>
    </row>
    <row r="44" spans="1:13" s="4" customFormat="1" ht="30" customHeight="1">
      <c r="A44" s="2"/>
      <c r="B44" s="2"/>
      <c r="C44" s="16"/>
      <c r="D44" s="73"/>
      <c r="E44" s="2"/>
      <c r="F44" s="2"/>
      <c r="G44" s="2"/>
      <c r="H44" s="2"/>
      <c r="I44" s="2"/>
      <c r="J44" s="2"/>
      <c r="K44" s="2"/>
      <c r="L44" s="2"/>
      <c r="M44" s="2"/>
    </row>
    <row r="45" spans="1:13" s="4" customFormat="1" ht="30" customHeight="1">
      <c r="A45" s="2"/>
      <c r="B45" s="2"/>
      <c r="C45" s="16"/>
      <c r="D45" s="73"/>
      <c r="E45" s="2"/>
      <c r="F45" s="2"/>
      <c r="G45" s="2"/>
      <c r="H45" s="2"/>
      <c r="I45" s="2"/>
      <c r="J45" s="2"/>
      <c r="K45" s="2"/>
      <c r="L45" s="2"/>
      <c r="M45" s="2"/>
    </row>
    <row r="46" spans="1:13" s="4" customFormat="1" ht="30" customHeight="1">
      <c r="A46" s="2"/>
      <c r="B46" s="2"/>
      <c r="C46" s="16"/>
      <c r="D46" s="73"/>
      <c r="E46" s="2"/>
      <c r="F46" s="2"/>
      <c r="G46" s="2"/>
      <c r="H46" s="2"/>
      <c r="I46" s="2"/>
      <c r="J46" s="2"/>
      <c r="K46" s="2"/>
      <c r="L46" s="2"/>
      <c r="M46" s="2"/>
    </row>
    <row r="47" spans="1:13" s="4" customFormat="1" ht="30" customHeight="1">
      <c r="A47" s="2"/>
      <c r="B47" s="2"/>
      <c r="C47" s="16"/>
      <c r="D47" s="73"/>
      <c r="E47" s="2"/>
      <c r="F47" s="2"/>
      <c r="G47" s="2"/>
      <c r="H47" s="2"/>
      <c r="I47" s="2"/>
      <c r="J47" s="2"/>
      <c r="K47" s="2"/>
      <c r="L47" s="2"/>
      <c r="M47" s="2"/>
    </row>
    <row r="48" spans="1:13" s="4" customFormat="1" ht="30" customHeight="1">
      <c r="A48" s="2"/>
      <c r="B48" s="2"/>
      <c r="C48" s="16"/>
      <c r="D48" s="73"/>
      <c r="E48" s="2"/>
      <c r="F48" s="2"/>
      <c r="G48" s="2"/>
      <c r="H48" s="2"/>
      <c r="I48" s="2"/>
      <c r="J48" s="2"/>
      <c r="K48" s="2"/>
      <c r="L48" s="2"/>
      <c r="M48" s="2"/>
    </row>
    <row r="49" spans="1:13" s="4" customFormat="1" ht="30" customHeight="1">
      <c r="A49" s="2"/>
      <c r="B49" s="2"/>
      <c r="C49" s="16"/>
      <c r="D49" s="73"/>
      <c r="E49" s="2"/>
      <c r="F49" s="2"/>
      <c r="G49" s="2"/>
      <c r="H49" s="2"/>
      <c r="I49" s="2"/>
      <c r="J49" s="2"/>
      <c r="K49" s="2"/>
      <c r="L49" s="2"/>
      <c r="M49" s="2"/>
    </row>
    <row r="50" spans="1:13" s="4" customFormat="1" ht="30" customHeight="1">
      <c r="A50" s="2"/>
      <c r="B50" s="2"/>
      <c r="C50" s="16"/>
      <c r="D50" s="73"/>
      <c r="E50" s="2"/>
      <c r="F50" s="2"/>
      <c r="G50" s="2"/>
      <c r="H50" s="2"/>
      <c r="I50" s="2"/>
      <c r="J50" s="2"/>
      <c r="K50" s="2"/>
      <c r="L50" s="2"/>
      <c r="M50" s="2"/>
    </row>
    <row r="51" spans="1:13" s="4" customFormat="1" ht="30" customHeight="1">
      <c r="A51" s="2"/>
      <c r="B51" s="2"/>
      <c r="C51" s="16"/>
      <c r="D51" s="73"/>
      <c r="E51" s="2"/>
      <c r="F51" s="2"/>
      <c r="G51" s="2"/>
      <c r="H51" s="2"/>
      <c r="I51" s="2"/>
      <c r="J51" s="2"/>
      <c r="K51" s="2"/>
      <c r="L51" s="2"/>
      <c r="M51" s="2"/>
    </row>
    <row r="52" spans="1:13" s="4" customFormat="1" ht="30" customHeight="1">
      <c r="A52" s="2"/>
      <c r="B52" s="2"/>
      <c r="C52" s="16"/>
      <c r="D52" s="73"/>
      <c r="E52" s="2"/>
      <c r="F52" s="2"/>
      <c r="G52" s="2"/>
      <c r="H52" s="2"/>
      <c r="I52" s="2"/>
      <c r="J52" s="2"/>
      <c r="K52" s="2"/>
      <c r="L52" s="2"/>
      <c r="M52" s="2"/>
    </row>
    <row r="53" spans="1:13" s="4" customFormat="1" ht="30" customHeight="1">
      <c r="A53" s="2"/>
      <c r="B53" s="2"/>
      <c r="C53" s="16"/>
      <c r="D53" s="73"/>
      <c r="E53" s="2"/>
      <c r="F53" s="2"/>
      <c r="G53" s="2"/>
      <c r="H53" s="2"/>
      <c r="I53" s="2"/>
      <c r="J53" s="2"/>
      <c r="K53" s="2"/>
      <c r="L53" s="2"/>
      <c r="M53" s="2"/>
    </row>
    <row r="54" spans="1:13" s="4" customFormat="1" ht="30" customHeight="1">
      <c r="A54" s="2"/>
      <c r="B54" s="2"/>
      <c r="C54" s="16"/>
      <c r="D54" s="73"/>
      <c r="E54" s="2"/>
      <c r="F54" s="2"/>
      <c r="G54" s="2"/>
      <c r="H54" s="2"/>
      <c r="I54" s="2"/>
      <c r="J54" s="2"/>
      <c r="K54" s="2"/>
      <c r="L54" s="2"/>
      <c r="M54" s="2"/>
    </row>
    <row r="55" spans="1:13" s="4" customFormat="1" ht="30" customHeight="1">
      <c r="A55" s="2"/>
      <c r="B55" s="2"/>
      <c r="C55" s="16"/>
      <c r="D55" s="73"/>
      <c r="E55" s="2"/>
      <c r="F55" s="2"/>
      <c r="G55" s="2"/>
      <c r="H55" s="2"/>
      <c r="I55" s="2"/>
      <c r="J55" s="2"/>
      <c r="K55" s="2"/>
      <c r="L55" s="2"/>
      <c r="M55" s="2"/>
    </row>
    <row r="56" spans="1:13" s="4" customFormat="1" ht="30" customHeight="1">
      <c r="A56" s="2"/>
      <c r="B56" s="2"/>
      <c r="C56" s="16"/>
      <c r="D56" s="73"/>
      <c r="E56" s="2"/>
      <c r="F56" s="2"/>
      <c r="G56" s="2"/>
      <c r="H56" s="2"/>
      <c r="I56" s="2"/>
      <c r="J56" s="2"/>
      <c r="K56" s="2"/>
      <c r="L56" s="2"/>
      <c r="M56" s="2"/>
    </row>
    <row r="57" spans="1:13" s="4" customFormat="1" ht="30" customHeight="1">
      <c r="A57" s="2"/>
      <c r="B57" s="2"/>
      <c r="C57" s="16"/>
      <c r="D57" s="73"/>
      <c r="E57" s="2"/>
      <c r="F57" s="2"/>
      <c r="G57" s="2"/>
      <c r="H57" s="2"/>
      <c r="I57" s="2"/>
      <c r="J57" s="2"/>
      <c r="K57" s="2"/>
      <c r="L57" s="2"/>
      <c r="M57" s="2"/>
    </row>
    <row r="58" spans="1:13" s="4" customFormat="1" ht="30" customHeight="1">
      <c r="A58" s="2"/>
      <c r="B58" s="2"/>
      <c r="C58" s="16"/>
      <c r="D58" s="73"/>
      <c r="E58" s="2"/>
      <c r="F58" s="2"/>
      <c r="G58" s="2"/>
      <c r="H58" s="2"/>
      <c r="I58" s="2"/>
      <c r="J58" s="2"/>
      <c r="K58" s="2"/>
      <c r="L58" s="2"/>
      <c r="M58" s="2"/>
    </row>
    <row r="59" spans="1:13" s="4" customFormat="1" ht="30" customHeight="1">
      <c r="A59" s="2"/>
      <c r="B59" s="2"/>
      <c r="C59" s="16"/>
      <c r="D59" s="73"/>
      <c r="E59" s="2"/>
      <c r="F59" s="2"/>
      <c r="G59" s="2"/>
      <c r="H59" s="2"/>
      <c r="I59" s="2"/>
      <c r="J59" s="2"/>
      <c r="K59" s="2"/>
      <c r="L59" s="2"/>
      <c r="M59" s="2"/>
    </row>
    <row r="60" spans="1:13" s="4" customFormat="1" ht="30" customHeight="1">
      <c r="A60" s="2"/>
      <c r="B60" s="2"/>
      <c r="C60" s="16"/>
      <c r="D60" s="73"/>
      <c r="E60" s="2"/>
      <c r="F60" s="2"/>
      <c r="G60" s="2"/>
      <c r="H60" s="2"/>
      <c r="I60" s="2"/>
      <c r="J60" s="2"/>
      <c r="K60" s="2"/>
      <c r="L60" s="2"/>
      <c r="M60" s="2"/>
    </row>
    <row r="61" spans="1:13" s="4" customFormat="1" ht="30" customHeight="1">
      <c r="A61" s="2"/>
      <c r="B61" s="2"/>
      <c r="C61" s="16"/>
      <c r="D61" s="73"/>
      <c r="E61" s="2"/>
      <c r="F61" s="2"/>
      <c r="G61" s="2"/>
      <c r="H61" s="2"/>
      <c r="I61" s="2"/>
      <c r="J61" s="2"/>
      <c r="K61" s="2"/>
      <c r="L61" s="2"/>
      <c r="M61" s="2"/>
    </row>
    <row r="62" spans="1:13" s="4" customFormat="1" ht="30" customHeight="1">
      <c r="A62" s="2"/>
      <c r="B62" s="2"/>
      <c r="C62" s="16"/>
      <c r="D62" s="73"/>
      <c r="E62" s="2"/>
      <c r="F62" s="2"/>
      <c r="G62" s="2"/>
      <c r="H62" s="2"/>
      <c r="I62" s="2"/>
      <c r="J62" s="2"/>
      <c r="K62" s="2"/>
      <c r="L62" s="2"/>
      <c r="M62" s="2"/>
    </row>
    <row r="63" spans="1:13" s="4" customFormat="1" ht="30" customHeight="1">
      <c r="A63" s="2"/>
      <c r="B63" s="2"/>
      <c r="C63" s="16"/>
      <c r="D63" s="73"/>
      <c r="E63" s="2"/>
      <c r="F63" s="2"/>
      <c r="G63" s="2"/>
      <c r="H63" s="2"/>
      <c r="I63" s="2"/>
      <c r="J63" s="2"/>
      <c r="K63" s="2"/>
      <c r="L63" s="2"/>
      <c r="M63" s="2"/>
    </row>
    <row r="64" spans="1:13" s="4" customFormat="1" ht="30" customHeight="1">
      <c r="A64" s="2"/>
      <c r="B64" s="2"/>
      <c r="C64" s="16"/>
      <c r="D64" s="73"/>
      <c r="E64" s="2"/>
      <c r="F64" s="2"/>
      <c r="G64" s="2"/>
      <c r="H64" s="2"/>
      <c r="I64" s="2"/>
      <c r="J64" s="2"/>
      <c r="K64" s="2"/>
      <c r="L64" s="2"/>
      <c r="M64" s="2"/>
    </row>
    <row r="65" spans="1:13" s="4" customFormat="1" ht="30" customHeight="1">
      <c r="A65" s="2"/>
      <c r="B65" s="2"/>
      <c r="C65" s="16"/>
      <c r="D65" s="73"/>
      <c r="E65" s="2"/>
      <c r="F65" s="2"/>
      <c r="G65" s="2"/>
      <c r="H65" s="2"/>
      <c r="I65" s="2"/>
      <c r="J65" s="2"/>
      <c r="K65" s="2"/>
      <c r="L65" s="2"/>
      <c r="M65" s="2"/>
    </row>
    <row r="66" spans="1:13" s="4" customFormat="1" ht="30" customHeight="1">
      <c r="A66" s="2"/>
      <c r="B66" s="2"/>
      <c r="C66" s="16"/>
      <c r="D66" s="73"/>
      <c r="E66" s="2"/>
      <c r="F66" s="2"/>
      <c r="G66" s="2"/>
      <c r="H66" s="2"/>
      <c r="I66" s="2"/>
      <c r="J66" s="2"/>
      <c r="K66" s="2"/>
      <c r="L66" s="2"/>
      <c r="M66" s="2"/>
    </row>
    <row r="67" spans="1:13" s="4" customFormat="1" ht="30" customHeight="1">
      <c r="A67" s="2"/>
      <c r="B67" s="2"/>
      <c r="C67" s="16"/>
      <c r="D67" s="73"/>
      <c r="E67" s="2"/>
      <c r="F67" s="2"/>
      <c r="G67" s="2"/>
      <c r="H67" s="2"/>
      <c r="I67" s="2"/>
      <c r="J67" s="2"/>
      <c r="K67" s="2"/>
      <c r="L67" s="2"/>
      <c r="M67" s="2"/>
    </row>
    <row r="68" spans="1:13" s="4" customFormat="1" ht="30" customHeight="1">
      <c r="A68" s="2"/>
      <c r="B68" s="2"/>
      <c r="C68" s="16"/>
      <c r="D68" s="73"/>
      <c r="E68" s="2"/>
      <c r="F68" s="2"/>
      <c r="G68" s="2"/>
      <c r="H68" s="2"/>
      <c r="I68" s="2"/>
      <c r="J68" s="2"/>
      <c r="K68" s="2"/>
      <c r="L68" s="2"/>
      <c r="M68" s="2"/>
    </row>
    <row r="69" spans="1:13" s="4" customFormat="1" ht="30" customHeight="1">
      <c r="A69" s="2"/>
      <c r="B69" s="2"/>
      <c r="C69" s="16"/>
      <c r="D69" s="73"/>
      <c r="E69" s="2"/>
      <c r="F69" s="2"/>
      <c r="G69" s="2"/>
      <c r="H69" s="2"/>
      <c r="I69" s="2"/>
      <c r="J69" s="2"/>
      <c r="K69" s="2"/>
      <c r="L69" s="2"/>
      <c r="M69" s="2"/>
    </row>
    <row r="70" spans="1:13" s="4" customFormat="1" ht="30" customHeight="1">
      <c r="A70" s="2"/>
      <c r="B70" s="2"/>
      <c r="C70" s="16"/>
      <c r="D70" s="73"/>
      <c r="E70" s="2"/>
      <c r="F70" s="2"/>
      <c r="G70" s="2"/>
      <c r="H70" s="2"/>
      <c r="I70" s="2"/>
      <c r="J70" s="2"/>
      <c r="K70" s="2"/>
      <c r="L70" s="2"/>
      <c r="M70" s="2"/>
    </row>
    <row r="71" spans="1:13" s="4" customFormat="1" ht="30" customHeight="1">
      <c r="A71" s="2"/>
      <c r="B71" s="2"/>
      <c r="C71" s="16"/>
      <c r="D71" s="73"/>
      <c r="E71" s="2"/>
      <c r="F71" s="2"/>
      <c r="G71" s="2"/>
      <c r="H71" s="2"/>
      <c r="I71" s="2"/>
      <c r="J71" s="2"/>
      <c r="K71" s="2"/>
      <c r="L71" s="2"/>
      <c r="M71" s="2"/>
    </row>
    <row r="72" spans="1:13" s="4" customFormat="1" ht="30" customHeight="1">
      <c r="A72" s="2"/>
      <c r="B72" s="2"/>
      <c r="C72" s="16"/>
      <c r="D72" s="73"/>
      <c r="E72" s="2"/>
      <c r="F72" s="2"/>
      <c r="G72" s="2"/>
      <c r="H72" s="2"/>
      <c r="I72" s="2"/>
      <c r="J72" s="2"/>
      <c r="K72" s="2"/>
      <c r="L72" s="2"/>
      <c r="M72" s="2"/>
    </row>
    <row r="73" spans="1:13" s="4" customFormat="1" ht="30" customHeight="1">
      <c r="A73" s="2"/>
      <c r="B73" s="2"/>
      <c r="C73" s="16"/>
      <c r="D73" s="73"/>
      <c r="E73" s="2"/>
      <c r="F73" s="2"/>
      <c r="G73" s="2"/>
      <c r="H73" s="2"/>
      <c r="I73" s="2"/>
      <c r="J73" s="2"/>
      <c r="K73" s="2"/>
      <c r="L73" s="2"/>
      <c r="M73" s="2"/>
    </row>
    <row r="74" spans="1:13" s="4" customFormat="1" ht="30" customHeight="1">
      <c r="A74" s="2"/>
      <c r="B74" s="2"/>
      <c r="C74" s="16"/>
      <c r="D74" s="73"/>
      <c r="E74" s="2"/>
      <c r="F74" s="2"/>
      <c r="G74" s="2"/>
      <c r="H74" s="2"/>
      <c r="I74" s="2"/>
      <c r="J74" s="2"/>
      <c r="K74" s="2"/>
      <c r="L74" s="2"/>
      <c r="M74" s="2"/>
    </row>
    <row r="75" spans="1:13" s="4" customFormat="1" ht="30" customHeight="1">
      <c r="A75" s="2"/>
      <c r="B75" s="2"/>
      <c r="C75" s="16"/>
      <c r="D75" s="73"/>
      <c r="E75" s="2"/>
      <c r="F75" s="2"/>
      <c r="G75" s="2"/>
      <c r="H75" s="2"/>
      <c r="I75" s="2"/>
      <c r="J75" s="2"/>
      <c r="K75" s="2"/>
      <c r="L75" s="2"/>
      <c r="M75" s="2"/>
    </row>
    <row r="76" spans="1:13" s="4" customFormat="1" ht="30" customHeight="1">
      <c r="A76" s="2"/>
      <c r="B76" s="2"/>
      <c r="C76" s="16"/>
      <c r="D76" s="73"/>
      <c r="E76" s="2"/>
      <c r="F76" s="2"/>
      <c r="G76" s="2"/>
      <c r="H76" s="2"/>
      <c r="I76" s="2"/>
      <c r="J76" s="2"/>
      <c r="K76" s="2"/>
      <c r="L76" s="2"/>
      <c r="M76" s="2"/>
    </row>
    <row r="77" spans="1:13" s="4" customFormat="1" ht="30" customHeight="1">
      <c r="A77" s="2"/>
      <c r="B77" s="2"/>
      <c r="C77" s="16"/>
      <c r="D77" s="73"/>
      <c r="E77" s="2"/>
      <c r="F77" s="2"/>
      <c r="G77" s="2"/>
      <c r="H77" s="2"/>
      <c r="I77" s="2"/>
      <c r="J77" s="2"/>
      <c r="K77" s="2"/>
      <c r="L77" s="2"/>
      <c r="M77" s="2"/>
    </row>
    <row r="78" spans="1:13" s="4" customFormat="1" ht="30" customHeight="1">
      <c r="A78" s="2"/>
      <c r="B78" s="2"/>
      <c r="C78" s="16"/>
      <c r="D78" s="73"/>
      <c r="E78" s="2"/>
      <c r="F78" s="2"/>
      <c r="G78" s="2"/>
      <c r="H78" s="2"/>
      <c r="I78" s="2"/>
      <c r="J78" s="2"/>
      <c r="K78" s="2"/>
      <c r="L78" s="2"/>
      <c r="M78" s="2"/>
    </row>
    <row r="79" spans="1:13" s="4" customFormat="1" ht="30" customHeight="1">
      <c r="A79" s="2"/>
      <c r="B79" s="2"/>
      <c r="C79" s="16"/>
      <c r="D79" s="73"/>
      <c r="E79" s="2"/>
      <c r="F79" s="2"/>
      <c r="G79" s="2"/>
      <c r="H79" s="2"/>
      <c r="I79" s="2"/>
      <c r="J79" s="2"/>
      <c r="K79" s="2"/>
      <c r="L79" s="2"/>
      <c r="M79" s="2"/>
    </row>
    <row r="80" spans="1:13" s="4" customFormat="1" ht="30" customHeight="1">
      <c r="A80" s="2"/>
      <c r="B80" s="2"/>
      <c r="C80" s="16"/>
      <c r="D80" s="73"/>
      <c r="E80" s="2"/>
      <c r="F80" s="2"/>
      <c r="G80" s="2"/>
      <c r="H80" s="2"/>
      <c r="I80" s="2"/>
      <c r="J80" s="2"/>
      <c r="K80" s="2"/>
      <c r="L80" s="2"/>
      <c r="M80" s="2"/>
    </row>
    <row r="81" spans="1:13" s="4" customFormat="1" ht="30" customHeight="1">
      <c r="A81" s="2"/>
      <c r="B81" s="2"/>
      <c r="C81" s="16"/>
      <c r="D81" s="73"/>
      <c r="E81" s="2"/>
      <c r="F81" s="2"/>
      <c r="G81" s="2"/>
      <c r="H81" s="2"/>
      <c r="I81" s="2"/>
      <c r="J81" s="2"/>
      <c r="K81" s="2"/>
      <c r="L81" s="2"/>
      <c r="M81" s="2"/>
    </row>
    <row r="82" spans="1:13" s="4" customFormat="1" ht="30" customHeight="1">
      <c r="A82" s="2"/>
      <c r="B82" s="2"/>
      <c r="C82" s="16"/>
      <c r="D82" s="73"/>
      <c r="E82" s="2"/>
      <c r="F82" s="2"/>
      <c r="G82" s="2"/>
      <c r="H82" s="2"/>
      <c r="I82" s="2"/>
      <c r="J82" s="2"/>
      <c r="K82" s="2"/>
      <c r="L82" s="2"/>
      <c r="M82" s="2"/>
    </row>
    <row r="83" spans="1:13" s="4" customFormat="1" ht="30" customHeight="1">
      <c r="A83" s="2"/>
      <c r="B83" s="2"/>
      <c r="C83" s="16"/>
      <c r="D83" s="73"/>
      <c r="E83" s="2"/>
      <c r="F83" s="2"/>
      <c r="G83" s="2"/>
      <c r="H83" s="2"/>
      <c r="I83" s="2"/>
      <c r="J83" s="2"/>
      <c r="K83" s="2"/>
      <c r="L83" s="2"/>
      <c r="M83" s="2"/>
    </row>
    <row r="84" spans="1:13" s="4" customFormat="1" ht="30" customHeight="1">
      <c r="A84" s="2"/>
      <c r="B84" s="2"/>
      <c r="C84" s="16"/>
      <c r="D84" s="73"/>
      <c r="E84" s="2"/>
      <c r="F84" s="2"/>
      <c r="G84" s="2"/>
      <c r="H84" s="2"/>
      <c r="I84" s="2"/>
      <c r="J84" s="2"/>
      <c r="K84" s="2"/>
      <c r="L84" s="2"/>
      <c r="M84" s="2"/>
    </row>
    <row r="85" spans="1:13" s="4" customFormat="1" ht="30" customHeight="1">
      <c r="A85" s="2"/>
      <c r="B85" s="2"/>
      <c r="C85" s="16"/>
      <c r="D85" s="73"/>
      <c r="E85" s="2"/>
      <c r="F85" s="2"/>
      <c r="G85" s="2"/>
      <c r="H85" s="2"/>
      <c r="I85" s="2"/>
      <c r="J85" s="2"/>
      <c r="K85" s="2"/>
      <c r="L85" s="2"/>
      <c r="M85" s="2"/>
    </row>
    <row r="86" spans="1:13" s="4" customFormat="1" ht="30" customHeight="1">
      <c r="A86" s="2"/>
      <c r="B86" s="2"/>
      <c r="C86" s="16"/>
      <c r="D86" s="73"/>
      <c r="E86" s="2"/>
      <c r="F86" s="2"/>
      <c r="G86" s="2"/>
      <c r="H86" s="2"/>
      <c r="I86" s="2"/>
      <c r="J86" s="2"/>
      <c r="K86" s="2"/>
      <c r="L86" s="2"/>
      <c r="M86" s="2"/>
    </row>
    <row r="87" spans="1:13" s="4" customFormat="1" ht="30" customHeight="1">
      <c r="A87" s="2"/>
      <c r="B87" s="2"/>
      <c r="C87" s="16"/>
      <c r="D87" s="73"/>
      <c r="E87" s="2"/>
      <c r="F87" s="2"/>
      <c r="G87" s="2"/>
      <c r="H87" s="2"/>
      <c r="I87" s="2"/>
      <c r="J87" s="2"/>
      <c r="K87" s="2"/>
      <c r="L87" s="2"/>
      <c r="M87" s="2"/>
    </row>
    <row r="88" spans="1:13" s="4" customFormat="1" ht="30" customHeight="1">
      <c r="A88" s="2"/>
      <c r="B88" s="2"/>
      <c r="C88" s="16"/>
      <c r="D88" s="73"/>
      <c r="E88" s="2"/>
      <c r="F88" s="2"/>
      <c r="G88" s="2"/>
      <c r="H88" s="2"/>
      <c r="I88" s="2"/>
      <c r="J88" s="2"/>
      <c r="K88" s="2"/>
      <c r="L88" s="2"/>
      <c r="M88" s="2"/>
    </row>
    <row r="89" spans="1:13" s="4" customFormat="1" ht="30" customHeight="1">
      <c r="A89" s="2"/>
      <c r="B89" s="2"/>
      <c r="C89" s="16"/>
      <c r="D89" s="73"/>
      <c r="E89" s="2"/>
      <c r="F89" s="2"/>
      <c r="G89" s="2"/>
      <c r="H89" s="2"/>
      <c r="I89" s="2"/>
      <c r="J89" s="2"/>
      <c r="K89" s="2"/>
      <c r="L89" s="2"/>
      <c r="M89" s="2"/>
    </row>
    <row r="90" spans="1:13" s="4" customFormat="1" ht="30" customHeight="1">
      <c r="A90" s="2"/>
      <c r="B90" s="2"/>
      <c r="C90" s="16"/>
      <c r="D90" s="73"/>
      <c r="E90" s="2"/>
      <c r="F90" s="2"/>
      <c r="G90" s="2"/>
      <c r="H90" s="2"/>
      <c r="I90" s="2"/>
      <c r="J90" s="2"/>
      <c r="K90" s="2"/>
      <c r="L90" s="2"/>
      <c r="M90" s="2"/>
    </row>
    <row r="91" spans="1:13" s="4" customFormat="1" ht="30" customHeight="1">
      <c r="A91" s="2"/>
      <c r="B91" s="2"/>
      <c r="C91" s="16"/>
      <c r="D91" s="73"/>
      <c r="E91" s="2"/>
      <c r="F91" s="2"/>
      <c r="G91" s="2"/>
      <c r="H91" s="2"/>
      <c r="I91" s="2"/>
      <c r="J91" s="2"/>
      <c r="K91" s="2"/>
      <c r="L91" s="2"/>
      <c r="M91" s="2"/>
    </row>
    <row r="92" spans="1:13" s="4" customFormat="1" ht="30" customHeight="1">
      <c r="A92" s="2"/>
      <c r="B92" s="2"/>
      <c r="C92" s="16"/>
      <c r="D92" s="73"/>
      <c r="E92" s="2"/>
      <c r="F92" s="2"/>
      <c r="G92" s="2"/>
      <c r="H92" s="2"/>
      <c r="I92" s="2"/>
      <c r="J92" s="2"/>
      <c r="K92" s="2"/>
      <c r="L92" s="2"/>
      <c r="M92" s="2"/>
    </row>
    <row r="93" spans="1:13" s="4" customFormat="1" ht="30" customHeight="1">
      <c r="A93" s="2"/>
      <c r="B93" s="2"/>
      <c r="C93" s="16"/>
      <c r="D93" s="73"/>
      <c r="E93" s="2"/>
      <c r="F93" s="2"/>
      <c r="G93" s="2"/>
      <c r="H93" s="2"/>
      <c r="I93" s="2"/>
      <c r="J93" s="2"/>
      <c r="K93" s="2"/>
      <c r="L93" s="2"/>
      <c r="M93" s="2"/>
    </row>
    <row r="94" spans="1:13" s="4" customFormat="1" ht="30" customHeight="1">
      <c r="A94" s="2"/>
      <c r="B94" s="2"/>
      <c r="C94" s="16"/>
      <c r="D94" s="73"/>
      <c r="E94" s="2"/>
      <c r="F94" s="2"/>
      <c r="G94" s="2"/>
      <c r="H94" s="2"/>
      <c r="I94" s="2"/>
      <c r="J94" s="2"/>
      <c r="K94" s="2"/>
      <c r="L94" s="2"/>
      <c r="M94" s="2"/>
    </row>
    <row r="95" spans="1:13" s="4" customFormat="1" ht="30" customHeight="1">
      <c r="A95" s="2"/>
      <c r="B95" s="2"/>
      <c r="C95" s="16"/>
      <c r="D95" s="73"/>
      <c r="E95" s="2"/>
      <c r="F95" s="2"/>
      <c r="G95" s="2"/>
      <c r="H95" s="2"/>
      <c r="I95" s="2"/>
      <c r="J95" s="2"/>
      <c r="K95" s="2"/>
      <c r="L95" s="2"/>
      <c r="M95" s="2"/>
    </row>
    <row r="96" spans="1:13" s="4" customFormat="1" ht="30" customHeight="1">
      <c r="A96" s="2"/>
      <c r="B96" s="2"/>
      <c r="C96" s="16"/>
      <c r="D96" s="73"/>
      <c r="E96" s="2"/>
      <c r="F96" s="2"/>
      <c r="G96" s="2"/>
      <c r="H96" s="2"/>
      <c r="I96" s="2"/>
      <c r="J96" s="2"/>
      <c r="K96" s="2"/>
      <c r="L96" s="2"/>
      <c r="M96" s="2"/>
    </row>
    <row r="97" spans="1:13" s="4" customFormat="1" ht="30" customHeight="1">
      <c r="A97" s="2"/>
      <c r="B97" s="2"/>
      <c r="C97" s="16"/>
      <c r="D97" s="73"/>
      <c r="E97" s="2"/>
      <c r="F97" s="2"/>
      <c r="G97" s="2"/>
      <c r="H97" s="2"/>
      <c r="I97" s="2"/>
      <c r="J97" s="2"/>
      <c r="K97" s="2"/>
      <c r="L97" s="2"/>
      <c r="M97" s="2"/>
    </row>
    <row r="98" spans="1:13" s="4" customFormat="1" ht="30" customHeight="1">
      <c r="A98" s="2"/>
      <c r="B98" s="2"/>
      <c r="C98" s="16"/>
      <c r="D98" s="73"/>
      <c r="E98" s="2"/>
      <c r="F98" s="2"/>
      <c r="G98" s="2"/>
      <c r="H98" s="2"/>
      <c r="I98" s="2"/>
      <c r="J98" s="2"/>
      <c r="K98" s="2"/>
      <c r="L98" s="2"/>
      <c r="M98" s="2"/>
    </row>
    <row r="99" spans="1:13" s="4" customFormat="1" ht="30" customHeight="1">
      <c r="A99" s="2"/>
      <c r="B99" s="2"/>
      <c r="C99" s="16"/>
      <c r="D99" s="73"/>
      <c r="E99" s="2"/>
      <c r="F99" s="2"/>
      <c r="G99" s="2"/>
      <c r="H99" s="2"/>
      <c r="I99" s="2"/>
      <c r="J99" s="2"/>
      <c r="K99" s="2"/>
      <c r="L99" s="2"/>
      <c r="M99" s="2"/>
    </row>
    <row r="100" spans="1:13" s="4" customFormat="1" ht="30" customHeight="1">
      <c r="A100" s="2"/>
      <c r="B100" s="2"/>
      <c r="C100" s="16"/>
      <c r="D100" s="73"/>
      <c r="E100" s="2"/>
      <c r="F100" s="2"/>
      <c r="G100" s="2"/>
      <c r="H100" s="2"/>
      <c r="I100" s="2"/>
      <c r="J100" s="2"/>
      <c r="K100" s="2"/>
      <c r="L100" s="2"/>
      <c r="M100" s="2"/>
    </row>
  </sheetData>
  <hyperlinks>
    <hyperlink ref="E2" r:id="rId1" xr:uid="{B9BA37A8-4387-CC48-881A-A0EE1C213438}"/>
    <hyperlink ref="E3" r:id="rId2" xr:uid="{03324B10-7289-0744-808C-4103F8ECC24F}"/>
    <hyperlink ref="E4" r:id="rId3" xr:uid="{C9EF01A2-3973-F244-98E5-C69E176350CA}"/>
    <hyperlink ref="E5" r:id="rId4" xr:uid="{DC138C28-60AC-BC40-87A9-8A4A0BB61D4A}"/>
    <hyperlink ref="E6" r:id="rId5" xr:uid="{3ACA7255-BC5F-EC43-8566-9BE78188B28D}"/>
    <hyperlink ref="E7" r:id="rId6" xr:uid="{D41EE71B-2969-CC47-AA34-DE76B987CAE4}"/>
    <hyperlink ref="E8" r:id="rId7" xr:uid="{B95D580D-0C1E-7642-8F7D-19ACF931B884}"/>
    <hyperlink ref="E9" r:id="rId8" xr:uid="{6884F1DA-A5ED-444E-9F59-93F9B33D9B6A}"/>
    <hyperlink ref="E10" r:id="rId9" xr:uid="{41DB795D-A246-F445-A53B-3BBD9C91F2E1}"/>
    <hyperlink ref="E11" r:id="rId10" xr:uid="{63E34714-E715-6A40-8674-7B83B51367D9}"/>
    <hyperlink ref="E12" r:id="rId11" xr:uid="{4E0F7F57-C1EA-FC47-9947-91831F1E8F08}"/>
    <hyperlink ref="E13" r:id="rId12" xr:uid="{EF973B2E-D1A1-4446-903A-79C65B130A40}"/>
  </hyperlinks>
  <pageMargins left="0.7" right="0.7" top="0.75" bottom="0.75" header="0.3" footer="0.3"/>
  <tableParts count="1"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Weekly Summary</vt:lpstr>
      <vt:lpstr>Monday</vt:lpstr>
      <vt:lpstr>Tuesday</vt:lpstr>
      <vt:lpstr>Wednesday</vt:lpstr>
      <vt:lpstr>Thursday</vt:lpstr>
      <vt:lpstr>Friday</vt:lpstr>
      <vt:lpstr>Saturday</vt:lpstr>
      <vt:lpstr>Strength and Core</vt:lpstr>
      <vt:lpstr>Data</vt:lpstr>
      <vt:lpstr>Training Data Table</vt:lpstr>
      <vt:lpstr>Strength &amp; Core Data Table</vt:lpstr>
      <vt:lpstr>Monday_Training_Category</vt:lpstr>
      <vt:lpstr>Monday_Training_Component</vt:lpstr>
      <vt:lpstr>Monday_Training_Distance_Lower</vt:lpstr>
      <vt:lpstr>Monday_Training_Distance_Upper</vt:lpstr>
      <vt:lpstr>Monday_Training_Time_Lower</vt:lpstr>
      <vt:lpstr>Monday_Training_Time_Upper</vt:lpstr>
      <vt:lpstr>Strength_Core</vt:lpstr>
      <vt:lpstr>Tuesday_Training_Category</vt:lpstr>
      <vt:lpstr>Tuesday_Training_Distance_Lower</vt:lpstr>
      <vt:lpstr>Tuesday_Training_Distance_Upper</vt:lpstr>
      <vt:lpstr>Tuesday_Training_Time_Lower</vt:lpstr>
      <vt:lpstr>Tuesday_Training_Time_Upper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 Bentley</dc:creator>
  <cp:lastModifiedBy>Curt Bentley</cp:lastModifiedBy>
  <dcterms:created xsi:type="dcterms:W3CDTF">2025-01-24T11:24:29Z</dcterms:created>
  <dcterms:modified xsi:type="dcterms:W3CDTF">2025-02-03T00:34:59Z</dcterms:modified>
</cp:coreProperties>
</file>