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202300"/>
  <mc:AlternateContent xmlns:mc="http://schemas.openxmlformats.org/markup-compatibility/2006">
    <mc:Choice Requires="x15">
      <x15ac:absPath xmlns:x15ac="http://schemas.microsoft.com/office/spreadsheetml/2010/11/ac" url="/Users/curtbentley/Library/CloudStorage/Dropbox/NRTF 2025/Training Schedules/"/>
    </mc:Choice>
  </mc:AlternateContent>
  <xr:revisionPtr revIDLastSave="0" documentId="13_ncr:1_{D976073E-C2C7-CC4A-AA73-9BEF94E49633}" xr6:coauthVersionLast="47" xr6:coauthVersionMax="47" xr10:uidLastSave="{00000000-0000-0000-0000-000000000000}"/>
  <bookViews>
    <workbookView xWindow="0" yWindow="760" windowWidth="30240" windowHeight="17380" activeTab="6" xr2:uid="{7DA1EF34-2380-E344-A8E0-F804EBDB63F6}"/>
  </bookViews>
  <sheets>
    <sheet name="Weekly Summary" sheetId="1" r:id="rId1"/>
    <sheet name="Monday" sheetId="2" r:id="rId2"/>
    <sheet name="Tuesday" sheetId="3" r:id="rId3"/>
    <sheet name="Wednesday" sheetId="4" r:id="rId4"/>
    <sheet name="Thursday" sheetId="5" r:id="rId5"/>
    <sheet name="Friday" sheetId="6" r:id="rId6"/>
    <sheet name="Saturday" sheetId="7" r:id="rId7"/>
    <sheet name="Strength and Core" sheetId="11" r:id="rId8"/>
    <sheet name="Data" sheetId="9" r:id="rId9"/>
    <sheet name="Training Data Table" sheetId="10" r:id="rId10"/>
    <sheet name="Strength &amp; Core Data Table" sheetId="12" r:id="rId11"/>
  </sheets>
  <definedNames>
    <definedName name="Monday_Training_Category">Monday!$B$4:$B$26</definedName>
    <definedName name="Monday_Training_Component">Monday!$A$4:$A$26</definedName>
    <definedName name="Monday_Training_Distance_Lower">Monday!$I$4:$I$26</definedName>
    <definedName name="Monday_Training_Distance_Upper">Monday!$J$4:$J$26</definedName>
    <definedName name="Monday_Training_Time_Lower">Monday!$G$4:$G$26</definedName>
    <definedName name="Monday_Training_Time_Upper">Monday!$H$4:$H$26</definedName>
    <definedName name="Strength_Core">'Strength &amp; Core Data Table'!$A$1:$E$42</definedName>
    <definedName name="Tuesday_Training_Category">Tuesday!$B$4:$B$26</definedName>
    <definedName name="Tuesday_Training_Distance_Lower">Tuesday!$I$4:$I$26</definedName>
    <definedName name="Tuesday_Training_Distance_Upper">Tuesday!$J$4:$J$26</definedName>
    <definedName name="Tuesday_Training_Time_Lower">Tuesday!$G$4:$G$26</definedName>
    <definedName name="Tuesday_Training_Time_Upper">Tuesday!$H$4:$H$26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1" l="1" a="1"/>
  <c r="A4" i="11" s="1"/>
  <c r="E2" i="9" a="1"/>
  <c r="E2" i="9" s="1"/>
  <c r="I8" i="1"/>
  <c r="B26" i="7"/>
  <c r="B25" i="7"/>
  <c r="B24" i="7"/>
  <c r="B23" i="7"/>
  <c r="B22" i="7"/>
  <c r="B21" i="7"/>
  <c r="B20" i="7"/>
  <c r="B19" i="7"/>
  <c r="B18" i="7"/>
  <c r="B17" i="7"/>
  <c r="B16" i="7"/>
  <c r="B15" i="7"/>
  <c r="B14" i="7"/>
  <c r="B13" i="7"/>
  <c r="B12" i="7"/>
  <c r="B11" i="7"/>
  <c r="B10" i="7"/>
  <c r="B9" i="7"/>
  <c r="B8" i="7"/>
  <c r="B7" i="7"/>
  <c r="B6" i="7"/>
  <c r="B5" i="7"/>
  <c r="B4" i="7"/>
  <c r="B26" i="6"/>
  <c r="B25" i="6"/>
  <c r="B24" i="6"/>
  <c r="B23" i="6"/>
  <c r="B22" i="6"/>
  <c r="B21" i="6"/>
  <c r="B20" i="6"/>
  <c r="B19" i="6"/>
  <c r="B18" i="6"/>
  <c r="B17" i="6"/>
  <c r="B16" i="6"/>
  <c r="B15" i="6"/>
  <c r="B14" i="6"/>
  <c r="B13" i="6"/>
  <c r="B12" i="6"/>
  <c r="B11" i="6"/>
  <c r="B10" i="6"/>
  <c r="B9" i="6"/>
  <c r="B8" i="6"/>
  <c r="B7" i="6"/>
  <c r="B6" i="6"/>
  <c r="B5" i="6"/>
  <c r="B4" i="6"/>
  <c r="B26" i="5"/>
  <c r="B25" i="5"/>
  <c r="B24" i="5"/>
  <c r="B23" i="5"/>
  <c r="B22" i="5"/>
  <c r="B21" i="5"/>
  <c r="B20" i="5"/>
  <c r="B19" i="5"/>
  <c r="B18" i="5"/>
  <c r="B17" i="5"/>
  <c r="B16" i="5"/>
  <c r="B15" i="5"/>
  <c r="B14" i="5"/>
  <c r="B13" i="5"/>
  <c r="B12" i="5"/>
  <c r="B11" i="5"/>
  <c r="B10" i="5"/>
  <c r="B9" i="5"/>
  <c r="B8" i="5"/>
  <c r="B7" i="5"/>
  <c r="B6" i="5"/>
  <c r="B5" i="5"/>
  <c r="B4" i="5"/>
  <c r="B26" i="4"/>
  <c r="B25" i="4"/>
  <c r="B24" i="4"/>
  <c r="B23" i="4"/>
  <c r="B22" i="4"/>
  <c r="B21" i="4"/>
  <c r="B20" i="4"/>
  <c r="B19" i="4"/>
  <c r="B18" i="4"/>
  <c r="B17" i="4"/>
  <c r="B16" i="4"/>
  <c r="B15" i="4"/>
  <c r="B14" i="4"/>
  <c r="B13" i="4"/>
  <c r="B12" i="4"/>
  <c r="B11" i="4"/>
  <c r="B10" i="4"/>
  <c r="B9" i="4"/>
  <c r="B8" i="4"/>
  <c r="B7" i="4"/>
  <c r="B6" i="4"/>
  <c r="B5" i="4"/>
  <c r="B4" i="4"/>
  <c r="B26" i="3"/>
  <c r="B25" i="3"/>
  <c r="B24" i="3"/>
  <c r="B23" i="3"/>
  <c r="B22" i="3"/>
  <c r="B21" i="3"/>
  <c r="B20" i="3"/>
  <c r="B19" i="3"/>
  <c r="B18" i="3"/>
  <c r="B17" i="3"/>
  <c r="B16" i="3"/>
  <c r="B15" i="3"/>
  <c r="B14" i="3"/>
  <c r="B13" i="3"/>
  <c r="B12" i="3"/>
  <c r="B11" i="3"/>
  <c r="B10" i="3"/>
  <c r="B9" i="3"/>
  <c r="B7" i="3"/>
  <c r="B6" i="3"/>
  <c r="B5" i="3"/>
  <c r="B4" i="3"/>
  <c r="R5" i="6" l="1"/>
  <c r="R9" i="4"/>
  <c r="R8" i="7"/>
  <c r="Q9" i="3"/>
  <c r="R7" i="5"/>
  <c r="N6" i="3"/>
  <c r="R4" i="3"/>
  <c r="M6" i="4"/>
  <c r="Q5" i="4"/>
  <c r="M4" i="5"/>
  <c r="M9" i="5"/>
  <c r="Q8" i="5"/>
  <c r="M7" i="6"/>
  <c r="Q6" i="6"/>
  <c r="M5" i="7"/>
  <c r="Q4" i="7"/>
  <c r="Q9" i="7"/>
  <c r="N7" i="3"/>
  <c r="R5" i="3"/>
  <c r="N6" i="4"/>
  <c r="R5" i="4"/>
  <c r="N4" i="5"/>
  <c r="N9" i="5"/>
  <c r="R8" i="5"/>
  <c r="N7" i="6"/>
  <c r="R6" i="6"/>
  <c r="N5" i="7"/>
  <c r="R4" i="7"/>
  <c r="R9" i="7"/>
  <c r="M4" i="3"/>
  <c r="N8" i="3"/>
  <c r="R6" i="3"/>
  <c r="M7" i="4"/>
  <c r="Q6" i="4"/>
  <c r="M5" i="5"/>
  <c r="Q4" i="5"/>
  <c r="Q9" i="5"/>
  <c r="M8" i="6"/>
  <c r="Q7" i="6"/>
  <c r="M6" i="7"/>
  <c r="Q5" i="7"/>
  <c r="M5" i="3"/>
  <c r="N9" i="3"/>
  <c r="R7" i="3"/>
  <c r="N7" i="4"/>
  <c r="R6" i="4"/>
  <c r="N5" i="5"/>
  <c r="R4" i="5"/>
  <c r="R9" i="5"/>
  <c r="N8" i="6"/>
  <c r="R7" i="6"/>
  <c r="N6" i="7"/>
  <c r="R5" i="7"/>
  <c r="M6" i="3"/>
  <c r="Q4" i="3"/>
  <c r="R8" i="3"/>
  <c r="M8" i="4"/>
  <c r="Q7" i="4"/>
  <c r="M6" i="5"/>
  <c r="Q5" i="5"/>
  <c r="M4" i="6"/>
  <c r="M9" i="6"/>
  <c r="Q8" i="6"/>
  <c r="M7" i="7"/>
  <c r="Q6" i="7"/>
  <c r="M7" i="3"/>
  <c r="Q5" i="3"/>
  <c r="R9" i="3"/>
  <c r="N8" i="4"/>
  <c r="R7" i="4"/>
  <c r="N6" i="5"/>
  <c r="R5" i="5"/>
  <c r="N4" i="6"/>
  <c r="N9" i="6"/>
  <c r="R8" i="6"/>
  <c r="N7" i="7"/>
  <c r="R6" i="7"/>
  <c r="M8" i="3"/>
  <c r="Q6" i="3"/>
  <c r="M4" i="4"/>
  <c r="M9" i="4"/>
  <c r="Q8" i="4"/>
  <c r="M7" i="5"/>
  <c r="Q6" i="5"/>
  <c r="M5" i="6"/>
  <c r="Q4" i="6"/>
  <c r="Q9" i="6"/>
  <c r="M8" i="7"/>
  <c r="Q7" i="7"/>
  <c r="M9" i="3"/>
  <c r="Q7" i="3"/>
  <c r="N4" i="4"/>
  <c r="N9" i="4"/>
  <c r="R8" i="4"/>
  <c r="N7" i="5"/>
  <c r="R6" i="5"/>
  <c r="N5" i="6"/>
  <c r="R4" i="6"/>
  <c r="R9" i="6"/>
  <c r="N8" i="7"/>
  <c r="R7" i="7"/>
  <c r="N4" i="3"/>
  <c r="Q8" i="3"/>
  <c r="M5" i="4"/>
  <c r="Q4" i="4"/>
  <c r="Q9" i="4"/>
  <c r="M8" i="5"/>
  <c r="Q7" i="5"/>
  <c r="M6" i="6"/>
  <c r="Q5" i="6"/>
  <c r="M4" i="7"/>
  <c r="M9" i="7"/>
  <c r="Q8" i="7"/>
  <c r="N5" i="3"/>
  <c r="N5" i="4"/>
  <c r="R4" i="4"/>
  <c r="N8" i="5"/>
  <c r="N6" i="6"/>
  <c r="N4" i="7"/>
  <c r="N9" i="7"/>
  <c r="B8" i="2"/>
  <c r="B26" i="2"/>
  <c r="B25" i="2"/>
  <c r="B24" i="2"/>
  <c r="B23" i="2"/>
  <c r="B22" i="2"/>
  <c r="B21" i="2"/>
  <c r="B20" i="2"/>
  <c r="B19" i="2"/>
  <c r="B18" i="2"/>
  <c r="B17" i="2"/>
  <c r="B16" i="2"/>
  <c r="B15" i="2"/>
  <c r="B14" i="2"/>
  <c r="B13" i="2"/>
  <c r="B12" i="2"/>
  <c r="B11" i="2"/>
  <c r="B10" i="2"/>
  <c r="B9" i="2"/>
  <c r="B7" i="2"/>
  <c r="B6" i="2"/>
  <c r="B5" i="2"/>
  <c r="B32" i="2"/>
  <c r="B31" i="2"/>
  <c r="B30" i="2"/>
  <c r="B29" i="2"/>
  <c r="B28" i="2"/>
  <c r="B27" i="2"/>
  <c r="B4" i="2"/>
  <c r="B2" i="9" a="1"/>
  <c r="B2" i="9" s="1"/>
  <c r="A2" i="9" a="1"/>
  <c r="A2" i="9" s="1"/>
  <c r="R10" i="7" l="1"/>
  <c r="Q10" i="7"/>
  <c r="R4" i="2"/>
  <c r="C14" i="1" s="1"/>
  <c r="Q5" i="2"/>
  <c r="B15" i="1" s="1"/>
  <c r="N8" i="2"/>
  <c r="C10" i="1" s="1"/>
  <c r="N6" i="2"/>
  <c r="C8" i="1" s="1"/>
  <c r="M5" i="2"/>
  <c r="B7" i="1" s="1"/>
  <c r="Q6" i="2"/>
  <c r="B16" i="1" s="1"/>
  <c r="R5" i="2"/>
  <c r="C15" i="1" s="1"/>
  <c r="Q4" i="2"/>
  <c r="B14" i="1" s="1"/>
  <c r="N9" i="2"/>
  <c r="C11" i="1" s="1"/>
  <c r="N7" i="2"/>
  <c r="C9" i="1" s="1"/>
  <c r="R6" i="2"/>
  <c r="C16" i="1" s="1"/>
  <c r="R7" i="2"/>
  <c r="C17" i="1" s="1"/>
  <c r="R8" i="2"/>
  <c r="C18" i="1" s="1"/>
  <c r="R9" i="2"/>
  <c r="C19" i="1" s="1"/>
  <c r="Q9" i="2"/>
  <c r="B19" i="1" s="1"/>
  <c r="N5" i="2"/>
  <c r="C7" i="1" s="1"/>
  <c r="Q8" i="2"/>
  <c r="B18" i="1" s="1"/>
  <c r="N4" i="2"/>
  <c r="C6" i="1" s="1"/>
  <c r="Q7" i="2"/>
  <c r="B17" i="1" s="1"/>
  <c r="M9" i="2"/>
  <c r="B11" i="1" s="1"/>
  <c r="M8" i="2"/>
  <c r="B10" i="1" s="1"/>
  <c r="M4" i="2"/>
  <c r="B6" i="1" s="1"/>
  <c r="M7" i="2"/>
  <c r="B9" i="1" s="1"/>
  <c r="M6" i="2"/>
  <c r="B8" i="1" s="1"/>
  <c r="E6" i="1" l="1"/>
  <c r="D7" i="1"/>
  <c r="E17" i="1"/>
  <c r="D15" i="1"/>
  <c r="D11" i="1"/>
  <c r="E9" i="1"/>
  <c r="E11" i="1"/>
  <c r="D17" i="1"/>
  <c r="D14" i="1"/>
  <c r="D18" i="1"/>
  <c r="E15" i="1"/>
  <c r="E7" i="1"/>
  <c r="D16" i="1"/>
  <c r="D19" i="1"/>
  <c r="D8" i="1"/>
  <c r="E19" i="1"/>
  <c r="E8" i="1"/>
  <c r="D6" i="1"/>
  <c r="D9" i="1"/>
  <c r="E18" i="1"/>
  <c r="E10" i="1"/>
  <c r="D10" i="1"/>
  <c r="E16" i="1"/>
  <c r="E14" i="1"/>
  <c r="R10" i="4"/>
  <c r="T10" i="4" s="1"/>
  <c r="Q10" i="3"/>
  <c r="S9" i="3" s="1"/>
  <c r="N10" i="7"/>
  <c r="P10" i="7" s="1"/>
  <c r="M10" i="5"/>
  <c r="Q10" i="5"/>
  <c r="S5" i="5" s="1"/>
  <c r="N10" i="6"/>
  <c r="P10" i="6" s="1"/>
  <c r="N10" i="3"/>
  <c r="M10" i="4"/>
  <c r="O10" i="4" s="1"/>
  <c r="Q10" i="4"/>
  <c r="S4" i="4" s="1"/>
  <c r="M10" i="6"/>
  <c r="O10" i="6" s="1"/>
  <c r="Q10" i="6"/>
  <c r="S10" i="6" s="1"/>
  <c r="R10" i="6"/>
  <c r="T10" i="6" s="1"/>
  <c r="M10" i="7"/>
  <c r="O10" i="7" s="1"/>
  <c r="N10" i="4"/>
  <c r="P5" i="4" s="1"/>
  <c r="R10" i="5"/>
  <c r="T10" i="5" s="1"/>
  <c r="N10" i="5"/>
  <c r="P10" i="5" s="1"/>
  <c r="S9" i="7"/>
  <c r="T7" i="7"/>
  <c r="M10" i="3"/>
  <c r="O10" i="3" s="1"/>
  <c r="R10" i="3"/>
  <c r="Q10" i="2"/>
  <c r="R10" i="2"/>
  <c r="N10" i="2"/>
  <c r="M10" i="2"/>
  <c r="F14" i="1" l="1"/>
  <c r="F17" i="1"/>
  <c r="F6" i="1"/>
  <c r="F9" i="1"/>
  <c r="F7" i="1"/>
  <c r="F10" i="1"/>
  <c r="F15" i="1"/>
  <c r="O10" i="2"/>
  <c r="O3" i="1"/>
  <c r="O2" i="1"/>
  <c r="S10" i="2"/>
  <c r="B3" i="1"/>
  <c r="F8" i="1"/>
  <c r="F11" i="1"/>
  <c r="T10" i="2"/>
  <c r="C3" i="1"/>
  <c r="F19" i="1"/>
  <c r="F18" i="1"/>
  <c r="P10" i="2"/>
  <c r="P2" i="1"/>
  <c r="P3" i="1"/>
  <c r="F16" i="1"/>
  <c r="P6" i="7"/>
  <c r="P8" i="7"/>
  <c r="P7" i="5"/>
  <c r="P5" i="7"/>
  <c r="T8" i="5"/>
  <c r="T6" i="5"/>
  <c r="P9" i="7"/>
  <c r="O4" i="4"/>
  <c r="S4" i="6"/>
  <c r="P8" i="5"/>
  <c r="O6" i="4"/>
  <c r="O4" i="3"/>
  <c r="O4" i="7"/>
  <c r="S7" i="6"/>
  <c r="S8" i="6"/>
  <c r="S6" i="6"/>
  <c r="S5" i="6"/>
  <c r="P4" i="4"/>
  <c r="P8" i="6"/>
  <c r="P9" i="6"/>
  <c r="P5" i="6"/>
  <c r="P7" i="7"/>
  <c r="P9" i="5"/>
  <c r="T7" i="5"/>
  <c r="T5" i="5"/>
  <c r="O8" i="7"/>
  <c r="O7" i="7"/>
  <c r="O9" i="7"/>
  <c r="O5" i="7"/>
  <c r="O6" i="7"/>
  <c r="O6" i="3"/>
  <c r="O9" i="6"/>
  <c r="O5" i="6"/>
  <c r="P7" i="6"/>
  <c r="S7" i="7"/>
  <c r="T9" i="5"/>
  <c r="T4" i="4"/>
  <c r="O7" i="6"/>
  <c r="T8" i="4"/>
  <c r="T9" i="4"/>
  <c r="P6" i="5"/>
  <c r="S10" i="3"/>
  <c r="S8" i="3"/>
  <c r="S5" i="3"/>
  <c r="S4" i="3"/>
  <c r="O8" i="6"/>
  <c r="O6" i="6"/>
  <c r="O4" i="6"/>
  <c r="P6" i="6"/>
  <c r="T7" i="4"/>
  <c r="S4" i="5"/>
  <c r="T5" i="4"/>
  <c r="S6" i="3"/>
  <c r="T4" i="5"/>
  <c r="T6" i="4"/>
  <c r="S9" i="6"/>
  <c r="O7" i="4"/>
  <c r="S7" i="3"/>
  <c r="T8" i="6"/>
  <c r="T4" i="6"/>
  <c r="S7" i="4"/>
  <c r="S10" i="4"/>
  <c r="S6" i="4"/>
  <c r="S9" i="4"/>
  <c r="T9" i="7"/>
  <c r="S6" i="5"/>
  <c r="S8" i="4"/>
  <c r="T5" i="6"/>
  <c r="O9" i="4"/>
  <c r="O7" i="5"/>
  <c r="O5" i="5"/>
  <c r="O6" i="5"/>
  <c r="O10" i="5"/>
  <c r="O9" i="5"/>
  <c r="O4" i="5"/>
  <c r="O9" i="3"/>
  <c r="O7" i="3"/>
  <c r="P4" i="3"/>
  <c r="P10" i="3"/>
  <c r="P5" i="3"/>
  <c r="P6" i="3"/>
  <c r="O8" i="5"/>
  <c r="S4" i="7"/>
  <c r="S5" i="7"/>
  <c r="S10" i="7"/>
  <c r="S6" i="7"/>
  <c r="S8" i="7"/>
  <c r="T9" i="6"/>
  <c r="T7" i="6"/>
  <c r="T10" i="3"/>
  <c r="T8" i="3"/>
  <c r="T6" i="3"/>
  <c r="T4" i="3"/>
  <c r="T7" i="3"/>
  <c r="T9" i="3"/>
  <c r="T5" i="3"/>
  <c r="O5" i="3"/>
  <c r="O8" i="3"/>
  <c r="P9" i="3"/>
  <c r="P4" i="5"/>
  <c r="P4" i="6"/>
  <c r="P4" i="7"/>
  <c r="P8" i="3"/>
  <c r="S7" i="5"/>
  <c r="S8" i="5"/>
  <c r="S9" i="5"/>
  <c r="S10" i="5"/>
  <c r="T8" i="7"/>
  <c r="T4" i="7"/>
  <c r="T5" i="7"/>
  <c r="T6" i="7"/>
  <c r="T10" i="7"/>
  <c r="P10" i="4"/>
  <c r="P6" i="4"/>
  <c r="P7" i="4"/>
  <c r="P8" i="4"/>
  <c r="P9" i="4"/>
  <c r="S5" i="4"/>
  <c r="O5" i="4"/>
  <c r="T6" i="6"/>
  <c r="O8" i="4"/>
  <c r="P5" i="5"/>
  <c r="P7" i="3"/>
  <c r="O4" i="2"/>
  <c r="O6" i="2"/>
  <c r="T4" i="2"/>
  <c r="O8" i="2"/>
  <c r="O5" i="2"/>
  <c r="S8" i="2"/>
  <c r="S5" i="2"/>
  <c r="T9" i="2"/>
  <c r="S9" i="2"/>
  <c r="S6" i="2"/>
  <c r="T6" i="2"/>
  <c r="T7" i="2"/>
  <c r="T5" i="2"/>
  <c r="T8" i="2"/>
  <c r="O7" i="2"/>
  <c r="S4" i="2"/>
  <c r="O9" i="2"/>
  <c r="S7" i="2"/>
  <c r="P4" i="2"/>
  <c r="P8" i="2"/>
  <c r="P6" i="2"/>
  <c r="P5" i="2"/>
  <c r="P9" i="2"/>
  <c r="P7" i="2"/>
  <c r="C2" i="1" l="1"/>
  <c r="B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<sst xmlns="http://schemas.openxmlformats.org/spreadsheetml/2006/main" count="648" uniqueCount="216">
  <si>
    <t>Easy Running</t>
  </si>
  <si>
    <t>VO2 Max</t>
  </si>
  <si>
    <t>Lactate Tolerance</t>
  </si>
  <si>
    <t>Speed Development</t>
  </si>
  <si>
    <t>Core A</t>
  </si>
  <si>
    <t>Core B</t>
  </si>
  <si>
    <t>Core C</t>
  </si>
  <si>
    <t>Upper Body A</t>
  </si>
  <si>
    <t>Lower Body A</t>
  </si>
  <si>
    <t>Lower Body B</t>
  </si>
  <si>
    <t>Warm-Up</t>
  </si>
  <si>
    <t>Time</t>
  </si>
  <si>
    <t>Distance</t>
  </si>
  <si>
    <t>Description</t>
  </si>
  <si>
    <t>Cooldown</t>
  </si>
  <si>
    <t>Category of Training Stimulus</t>
  </si>
  <si>
    <t>Training Component</t>
  </si>
  <si>
    <t>Aerobic Running</t>
  </si>
  <si>
    <t>Stretching and Mobility</t>
  </si>
  <si>
    <t>Dynamic Stretching</t>
  </si>
  <si>
    <t>Static Stretching</t>
  </si>
  <si>
    <t>Hurdle Mobility</t>
  </si>
  <si>
    <t>Threshold</t>
  </si>
  <si>
    <t>Threshold Running</t>
  </si>
  <si>
    <t>Sub-Threshold Running</t>
  </si>
  <si>
    <t>10K Pace Running</t>
  </si>
  <si>
    <t>5K Pace Running</t>
  </si>
  <si>
    <t>3K Pace Running</t>
  </si>
  <si>
    <t>1600M Pace Running</t>
  </si>
  <si>
    <t>800M Pace Running</t>
  </si>
  <si>
    <t>400M Pace Running</t>
  </si>
  <si>
    <t>30M Flys</t>
  </si>
  <si>
    <t>50M Flys</t>
  </si>
  <si>
    <t>80M Flys</t>
  </si>
  <si>
    <t>Turnover and Pace Work</t>
  </si>
  <si>
    <t>Race Pace (5K)</t>
  </si>
  <si>
    <t>Race Pace (3K)</t>
  </si>
  <si>
    <t>Race Pace (1600M)</t>
  </si>
  <si>
    <t>Race Pace (800M)</t>
  </si>
  <si>
    <t>Training Stimulus</t>
  </si>
  <si>
    <t>Training Category</t>
  </si>
  <si>
    <t>Type of Training (Static)</t>
  </si>
  <si>
    <t>Strides (Post-Run)</t>
  </si>
  <si>
    <t>Strides (Pre-Run)</t>
  </si>
  <si>
    <t>Lower</t>
  </si>
  <si>
    <t>Upper</t>
  </si>
  <si>
    <t>Distance (miles)</t>
  </si>
  <si>
    <t>Time (minutes)</t>
  </si>
  <si>
    <t>Recovery</t>
  </si>
  <si>
    <t>Standing Rest</t>
  </si>
  <si>
    <t>Walking Rest</t>
  </si>
  <si>
    <t>Float Recovery</t>
  </si>
  <si>
    <t>Jog Recovery</t>
  </si>
  <si>
    <t>- - Ignore, these are for volume calculation purposes only - -</t>
  </si>
  <si>
    <t>Shoes</t>
  </si>
  <si>
    <t>Trainers</t>
  </si>
  <si>
    <t>Spikes</t>
  </si>
  <si>
    <t>N/A</t>
  </si>
  <si>
    <t>Workout Shoes</t>
  </si>
  <si>
    <t>Monday</t>
  </si>
  <si>
    <t>Northridge High School</t>
  </si>
  <si>
    <t>Location:</t>
  </si>
  <si>
    <t>Surface</t>
  </si>
  <si>
    <t>Road</t>
  </si>
  <si>
    <t>Track</t>
  </si>
  <si>
    <t>Grass</t>
  </si>
  <si>
    <t>Dirt Trail</t>
  </si>
  <si>
    <t>Any</t>
  </si>
  <si>
    <t>Turf Field</t>
  </si>
  <si>
    <t>Areobic Running</t>
  </si>
  <si>
    <t>(in minutes)</t>
  </si>
  <si>
    <t>(in miles)</t>
  </si>
  <si>
    <t>Totals:</t>
  </si>
  <si>
    <t>Tuesday</t>
  </si>
  <si>
    <t>Wednesday</t>
  </si>
  <si>
    <t>Thursday</t>
  </si>
  <si>
    <t>Friday</t>
  </si>
  <si>
    <t>Long Run</t>
  </si>
  <si>
    <t>Race</t>
  </si>
  <si>
    <t>Saturday</t>
  </si>
  <si>
    <t>Total Time:</t>
  </si>
  <si>
    <t>Total Mileage</t>
  </si>
  <si>
    <t>Aggregate Totals</t>
  </si>
  <si>
    <t>Low Volume</t>
  </si>
  <si>
    <t>High Volume</t>
  </si>
  <si>
    <t>Core</t>
  </si>
  <si>
    <t>Strength</t>
  </si>
  <si>
    <t>Time by Category</t>
  </si>
  <si>
    <t>Mileage by Category</t>
  </si>
  <si>
    <t>Daily Schedule</t>
  </si>
  <si>
    <t>Day of Week</t>
  </si>
  <si>
    <t>Type of Training Day</t>
  </si>
  <si>
    <t>Sunday</t>
  </si>
  <si>
    <t>Easy Run</t>
  </si>
  <si>
    <t>Rest Day</t>
  </si>
  <si>
    <t>Workout</t>
  </si>
  <si>
    <t>Pre-Race</t>
  </si>
  <si>
    <t>Recovery Run</t>
  </si>
  <si>
    <t>Rest</t>
  </si>
  <si>
    <t>Exercise</t>
  </si>
  <si>
    <t>Routine</t>
  </si>
  <si>
    <t>Sets</t>
  </si>
  <si>
    <t>Reps</t>
  </si>
  <si>
    <t>Bulgarian Split Squats</t>
  </si>
  <si>
    <t>5-8</t>
  </si>
  <si>
    <t>Front Squat (or Goblet Squat)</t>
  </si>
  <si>
    <t>Nordic Hamstring Curl</t>
  </si>
  <si>
    <t>Assisted Single Leg Squat (TRX or Chair)</t>
  </si>
  <si>
    <t>10-15 each leg</t>
  </si>
  <si>
    <t>5-8 each leg</t>
  </si>
  <si>
    <t>Kettlebell Swing</t>
  </si>
  <si>
    <t>20</t>
  </si>
  <si>
    <t>Romanian Deadlift (weighted or single leg)</t>
  </si>
  <si>
    <t>5-10</t>
  </si>
  <si>
    <t>Goblet Squat</t>
  </si>
  <si>
    <t>8-12</t>
  </si>
  <si>
    <t>15 each leg</t>
  </si>
  <si>
    <t>Step-Ups</t>
  </si>
  <si>
    <t>Single Leg Glute Bridge</t>
  </si>
  <si>
    <t>Dumbbell Squat Jump</t>
  </si>
  <si>
    <t>Lower Body C</t>
  </si>
  <si>
    <t>Kneeling Snatch to Knee Drive (Barbell or Dumbbells)</t>
  </si>
  <si>
    <t>Standing Broad Jumps</t>
  </si>
  <si>
    <t>5</t>
  </si>
  <si>
    <t>6-10</t>
  </si>
  <si>
    <t>Double Leg Pogo Hops</t>
  </si>
  <si>
    <t>10-15</t>
  </si>
  <si>
    <t>Box Jumps</t>
  </si>
  <si>
    <t>Jump Squats</t>
  </si>
  <si>
    <t>Lower Body D</t>
  </si>
  <si>
    <t>Sprinter Lunge Jumps</t>
  </si>
  <si>
    <t>Single Leg Pogo Hops</t>
  </si>
  <si>
    <t>Skater Hops</t>
  </si>
  <si>
    <t>6-8 each leg</t>
  </si>
  <si>
    <t>8-10 each leg</t>
  </si>
  <si>
    <t>Hang Power Clean or Weighted Box Jumps</t>
  </si>
  <si>
    <t>V-Ups</t>
  </si>
  <si>
    <t>Side Plank Leg Raise</t>
  </si>
  <si>
    <t>10 each side</t>
  </si>
  <si>
    <t>Mountain Climbers</t>
  </si>
  <si>
    <t>25 each leg</t>
  </si>
  <si>
    <t>Candlesticks</t>
  </si>
  <si>
    <t>Plank Shoulder Touches</t>
  </si>
  <si>
    <t>1 minute</t>
  </si>
  <si>
    <t>Suitcases</t>
  </si>
  <si>
    <t>Supermans</t>
  </si>
  <si>
    <t>Bicycle Crunches</t>
  </si>
  <si>
    <t>20 each side</t>
  </si>
  <si>
    <t>Burpees</t>
  </si>
  <si>
    <t>12</t>
  </si>
  <si>
    <t>Legs up toe touches</t>
  </si>
  <si>
    <t>Strenth &amp; Core Routines</t>
  </si>
  <si>
    <t>% (LV)</t>
  </si>
  <si>
    <t>% (HV)</t>
  </si>
  <si>
    <t>% (Avg)</t>
  </si>
  <si>
    <t>Low Vol</t>
  </si>
  <si>
    <t>Weekly Notes</t>
  </si>
  <si>
    <t>https://www.youtube.com/watch?v=SkNsa3eBwLA</t>
  </si>
  <si>
    <t>https://www.youtube.com/watch?v=x6Xh7WqVh-M</t>
  </si>
  <si>
    <t>https://www.youtube.com/watch?v=YiZr79uC_yE</t>
  </si>
  <si>
    <t>https://www.youtube.com/watch?v=_wTnziOp_7g</t>
  </si>
  <si>
    <t>https://www.youtube.com/watch?v=zSww9F2ZEW8&amp;t=328s</t>
  </si>
  <si>
    <t>https://www.youtube.com/watch?v=cWoPMoxYHz0</t>
  </si>
  <si>
    <t>https://www.youtube.com/watch?v=yGswPtbSlro</t>
  </si>
  <si>
    <t>Reverse Lunge</t>
  </si>
  <si>
    <t>Select Your Assigned Routine:</t>
  </si>
  <si>
    <t>https://www.youtube.com/watch?v=5frs7_F2SrU&amp;pp=ygUNcmV2ZXJzZSBsdW5nZQ%3D%3D</t>
  </si>
  <si>
    <t>https://www.youtube.com/watch?v=elhu-WC1qk4&amp;pp=ygUIc3RlcCB1cHM%3D</t>
  </si>
  <si>
    <t>https://www.youtube.com/watch?v=egs6m4J8u8c</t>
  </si>
  <si>
    <t>https://www.youtube.com/watch?v=-qu2L4S2xtU&amp;pp=ygUTZHVtYmJlbGwganVtcCBzcXVhdA%3D%3D</t>
  </si>
  <si>
    <t>https://youtube.com/clip/UgkxXrf-8xvEHQDXCNwMGxLAqMspqWVrD82n?si=7HAU8ZTibnLQF8F2</t>
  </si>
  <si>
    <t>Location</t>
  </si>
  <si>
    <t>Push-Ups</t>
  </si>
  <si>
    <t>Pull-Ups</t>
  </si>
  <si>
    <t>Until failure</t>
  </si>
  <si>
    <t>Dips</t>
  </si>
  <si>
    <t>Pike Push-Ups</t>
  </si>
  <si>
    <t>5-15 minute easy cool down.</t>
  </si>
  <si>
    <t>Short warmup (800-1200M)</t>
  </si>
  <si>
    <t>Choose ~5 dynamic drills and complete with good form and intention. Finish with leg swings.</t>
  </si>
  <si>
    <t>2x 100M strides, in preparation for the flying 30s.</t>
  </si>
  <si>
    <t>Change into spikes in preparation for the flying 30s.</t>
  </si>
  <si>
    <t>4x 30M flys, run at 100% relaxed effort. Focus on sprint form, building maximum speed. Full recovery between each rep.</t>
  </si>
  <si>
    <t>Change into workout shoes for threshold reps.</t>
  </si>
  <si>
    <t>Change into spikes in preparation for 150s.</t>
  </si>
  <si>
    <t>4-6 150M @ goal 1600M pace. Walk/jog 250M recovery then wait until breathing has normalized before starting next rep.</t>
  </si>
  <si>
    <t>Change into trainers for cool down.</t>
  </si>
  <si>
    <t>Standard hurdle mobility work.</t>
  </si>
  <si>
    <t>30-60 minute easy run.</t>
  </si>
  <si>
    <t>Standard hudle mobility drills.</t>
  </si>
  <si>
    <t>Hill Sprints</t>
  </si>
  <si>
    <t>6x 10-15 second hill sprints. Full recovery. Hill should be a little steeper. No longer than 15 seconds. You should just be starting to feel tired when you stop. You want full engagement of your muscles. It's important that we get these in. These are the hill work we do now.</t>
  </si>
  <si>
    <t>Hip Flexor Band Work</t>
  </si>
  <si>
    <t>10-20 reps each side</t>
  </si>
  <si>
    <t>https://www.youtube.com/watch?v=LeBOkz-3vtQ</t>
  </si>
  <si>
    <t>3-6x 5' @ Threshold, 90 second standing recovery in between reps.</t>
  </si>
  <si>
    <t>4-6x 100M…these are like Tueller's 4x100s…take them nice and easy.</t>
  </si>
  <si>
    <t>Pre-Race 200M Gear Changes</t>
  </si>
  <si>
    <t>Pre-Race 100M Step Downs</t>
  </si>
  <si>
    <t>30-45 minute easy run</t>
  </si>
  <si>
    <t>Change into spikes for turnover and pace work</t>
  </si>
  <si>
    <t>Changing pace every 50M, 3200M effort down to ~800M effort. Full recovery in between</t>
  </si>
  <si>
    <t>Full recovery from gear changes</t>
  </si>
  <si>
    <t>4x100M, stepping down from 3200M pace to 800M pace</t>
  </si>
  <si>
    <t>5 minutes easy cool down</t>
  </si>
  <si>
    <t>Change into trainers</t>
  </si>
  <si>
    <t>Choose 5 dynamic drills and complete. Finish with leg swings</t>
  </si>
  <si>
    <t>2-4x 100M strides</t>
  </si>
  <si>
    <t>10-15 minute easy warm up</t>
  </si>
  <si>
    <t>3200M race</t>
  </si>
  <si>
    <t>Gentle 4x100M strides to flush the legs</t>
  </si>
  <si>
    <t>Gentle static stretching</t>
  </si>
  <si>
    <t>You have two races this week.  Mileage is going to drop. Don't worry about it, let's focus on running quality races. Be very intentional about your effort this week, especially on the easy days and when we run threshold on Monday. Also, only a single lower body strength workout this week.  We'll pick back up next week with the normal schedule.</t>
  </si>
  <si>
    <t>4x 100M strides</t>
  </si>
  <si>
    <t>30 minute easy run</t>
  </si>
  <si>
    <t>15-45 minute cool 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</si>
</sst>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F800]dddd\,\ mmmm\ dd\,\ yyyy"/>
    <numFmt numFmtId="166" formatCode="0.0%"/>
  </numFmts>
  <fonts count="11">
    <font>
      <sz val="12"/>
      <color theme="1"/>
      <name val="Aptos Narrow"/>
      <family val="2"/>
      <scheme val="minor"/>
    </font>
    <font>
      <sz val="12"/>
      <color theme="1"/>
      <name val="Aptos Narrow"/>
      <family val="2"/>
      <scheme val="minor"/>
    </font>
    <font>
      <sz val="12"/>
      <color theme="1"/>
      <name val="Avenir Book"/>
      <family val="2"/>
    </font>
    <font>
      <b/>
      <sz val="12"/>
      <color theme="1"/>
      <name val="Avenir Book"/>
      <family val="2"/>
    </font>
    <font>
      <i/>
      <sz val="12"/>
      <color theme="1"/>
      <name val="Avenir Book"/>
      <family val="2"/>
    </font>
    <font>
      <i/>
      <sz val="12"/>
      <color theme="1"/>
      <name val="Aptos Narrow"/>
      <family val="2"/>
      <scheme val="minor"/>
    </font>
    <font>
      <sz val="16"/>
      <color theme="0"/>
      <name val="Avenir Book"/>
      <family val="2"/>
    </font>
    <font>
      <i/>
      <sz val="10"/>
      <color theme="0"/>
      <name val="Avenir Book"/>
      <family val="2"/>
    </font>
    <font>
      <sz val="12"/>
      <color theme="0"/>
      <name val="Avenir Book"/>
      <family val="2"/>
    </font>
    <font>
      <u/>
      <sz val="12"/>
      <color theme="10"/>
      <name val="Aptos Narrow"/>
      <family val="2"/>
      <scheme val="minor"/>
    </font>
    <font>
      <sz val="12"/>
      <color rgb="FF000000"/>
      <name val="Avenir Book"/>
      <family val="2"/>
    </font>
  </fonts>
  <fills count="12">
    <fill>
      <patternFill patternType="none"/>
    </fill>
    <fill>
      <patternFill patternType="gray125"/>
    </fill>
    <fill>
      <patternFill patternType="solid">
        <fgColor theme="1" tint="0.499984740745262"/>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C00000"/>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3" tint="0.499984740745262"/>
        <bgColor indexed="64"/>
      </patternFill>
    </fill>
    <fill>
      <patternFill patternType="solid">
        <fgColor theme="4"/>
        <bgColor indexed="64"/>
      </patternFill>
    </fill>
    <fill>
      <patternFill patternType="solid">
        <fgColor theme="1"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95">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4" fillId="0" borderId="0" xfId="0" applyFont="1" applyAlignment="1">
      <alignment vertical="center" wrapText="1"/>
    </xf>
    <xf numFmtId="0" fontId="5" fillId="0" borderId="0" xfId="0" applyFont="1" applyAlignment="1">
      <alignment wrapText="1"/>
    </xf>
    <xf numFmtId="0" fontId="6" fillId="3" borderId="1" xfId="0" applyFont="1" applyFill="1" applyBorder="1" applyAlignment="1">
      <alignment vertical="center"/>
    </xf>
    <xf numFmtId="164" fontId="6" fillId="3" borderId="1" xfId="0" applyNumberFormat="1" applyFont="1" applyFill="1" applyBorder="1" applyAlignment="1">
      <alignment horizontal="left"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left" vertical="center"/>
    </xf>
    <xf numFmtId="0" fontId="2" fillId="0" borderId="1" xfId="0" applyFont="1" applyBorder="1" applyAlignment="1">
      <alignment horizontal="left" vertical="center"/>
    </xf>
    <xf numFmtId="0" fontId="2" fillId="5" borderId="1" xfId="0" applyFont="1" applyFill="1" applyBorder="1" applyAlignment="1">
      <alignment horizontal="left" vertical="center"/>
    </xf>
    <xf numFmtId="0" fontId="2" fillId="5" borderId="1" xfId="0" applyFont="1" applyFill="1" applyBorder="1" applyAlignment="1">
      <alignment horizontal="center" vertical="center"/>
    </xf>
    <xf numFmtId="0" fontId="2" fillId="7" borderId="1" xfId="0" applyFont="1" applyFill="1" applyBorder="1" applyAlignment="1">
      <alignment vertical="center"/>
    </xf>
    <xf numFmtId="0" fontId="2" fillId="7" borderId="1" xfId="0" applyFont="1" applyFill="1" applyBorder="1" applyAlignment="1">
      <alignment horizontal="center" vertical="center"/>
    </xf>
    <xf numFmtId="0" fontId="8" fillId="8" borderId="1" xfId="0" applyFont="1" applyFill="1" applyBorder="1" applyAlignment="1">
      <alignment horizontal="left" vertical="center"/>
    </xf>
    <xf numFmtId="0" fontId="8" fillId="8" borderId="1" xfId="0" applyFont="1" applyFill="1" applyBorder="1" applyAlignment="1">
      <alignment horizontal="center" vertical="center"/>
    </xf>
    <xf numFmtId="0" fontId="8" fillId="6" borderId="1" xfId="0" applyFont="1" applyFill="1" applyBorder="1" applyAlignment="1">
      <alignment horizontal="left" vertical="center"/>
    </xf>
    <xf numFmtId="0" fontId="8" fillId="6" borderId="1" xfId="0" applyFont="1" applyFill="1" applyBorder="1" applyAlignment="1">
      <alignment horizontal="center" vertical="center"/>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1" borderId="1" xfId="0" applyFont="1" applyFill="1" applyBorder="1" applyAlignment="1">
      <alignment horizontal="left" vertical="center"/>
    </xf>
    <xf numFmtId="0" fontId="8" fillId="11" borderId="1" xfId="0" applyFont="1" applyFill="1" applyBorder="1" applyAlignment="1">
      <alignment horizontal="center" vertical="center"/>
    </xf>
    <xf numFmtId="9" fontId="2" fillId="5" borderId="1" xfId="1" applyFont="1" applyFill="1" applyBorder="1" applyAlignment="1">
      <alignment horizontal="center" vertical="center"/>
    </xf>
    <xf numFmtId="9" fontId="2" fillId="7" borderId="1" xfId="1" applyFont="1" applyFill="1" applyBorder="1" applyAlignment="1">
      <alignment horizontal="center" vertical="center"/>
    </xf>
    <xf numFmtId="9" fontId="8" fillId="8" borderId="1" xfId="1" applyFont="1" applyFill="1" applyBorder="1" applyAlignment="1">
      <alignment horizontal="center" vertical="center"/>
    </xf>
    <xf numFmtId="9" fontId="8" fillId="10" borderId="1" xfId="1" applyFont="1" applyFill="1" applyBorder="1" applyAlignment="1">
      <alignment horizontal="center" vertical="center"/>
    </xf>
    <xf numFmtId="9" fontId="8" fillId="6" borderId="1" xfId="1" applyFont="1" applyFill="1" applyBorder="1" applyAlignment="1">
      <alignment horizontal="center" vertical="center"/>
    </xf>
    <xf numFmtId="9" fontId="8" fillId="11" borderId="1" xfId="1" applyFont="1" applyFill="1" applyBorder="1" applyAlignment="1">
      <alignment horizontal="center" vertical="center"/>
    </xf>
    <xf numFmtId="9" fontId="2" fillId="0" borderId="1" xfId="1" applyFont="1" applyFill="1" applyBorder="1" applyAlignment="1">
      <alignment horizontal="center" vertical="center"/>
    </xf>
    <xf numFmtId="0" fontId="2" fillId="0" borderId="1" xfId="0" applyFont="1" applyBorder="1" applyAlignment="1">
      <alignment horizontal="right" vertical="center"/>
    </xf>
    <xf numFmtId="9" fontId="2" fillId="0" borderId="1" xfId="1" applyFont="1" applyBorder="1" applyAlignment="1">
      <alignment horizontal="center" vertical="center"/>
    </xf>
    <xf numFmtId="165" fontId="2" fillId="0" borderId="0" xfId="0" applyNumberFormat="1" applyFont="1" applyAlignment="1">
      <alignment horizontal="center" vertical="center"/>
    </xf>
    <xf numFmtId="20" fontId="2" fillId="0" borderId="1" xfId="0" applyNumberFormat="1" applyFont="1" applyBorder="1" applyAlignment="1">
      <alignment horizontal="center" vertical="center"/>
    </xf>
    <xf numFmtId="0" fontId="10" fillId="0" borderId="1" xfId="0" applyFont="1" applyBorder="1" applyAlignment="1">
      <alignment horizontal="center" vertical="center"/>
    </xf>
    <xf numFmtId="0" fontId="3" fillId="4" borderId="1" xfId="0" applyFont="1" applyFill="1" applyBorder="1" applyAlignment="1">
      <alignment vertical="center"/>
    </xf>
    <xf numFmtId="165"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2" fillId="5" borderId="1" xfId="0" applyFont="1" applyFill="1" applyBorder="1" applyAlignment="1">
      <alignment vertical="center"/>
    </xf>
    <xf numFmtId="20" fontId="2" fillId="5" borderId="1" xfId="0" applyNumberFormat="1" applyFont="1" applyFill="1" applyBorder="1" applyAlignment="1">
      <alignment horizontal="center" vertical="center"/>
    </xf>
    <xf numFmtId="166" fontId="2" fillId="5" borderId="1" xfId="1" applyNumberFormat="1" applyFont="1" applyFill="1" applyBorder="1" applyAlignment="1">
      <alignment horizontal="center" vertical="center"/>
    </xf>
    <xf numFmtId="20" fontId="2" fillId="7" borderId="1" xfId="0" applyNumberFormat="1" applyFont="1" applyFill="1" applyBorder="1" applyAlignment="1">
      <alignment horizontal="center" vertical="center"/>
    </xf>
    <xf numFmtId="166" fontId="2" fillId="7" borderId="1" xfId="1" applyNumberFormat="1" applyFont="1" applyFill="1" applyBorder="1" applyAlignment="1">
      <alignment horizontal="center" vertical="center"/>
    </xf>
    <xf numFmtId="0" fontId="8" fillId="8" borderId="1" xfId="0" applyFont="1" applyFill="1" applyBorder="1" applyAlignment="1">
      <alignment vertical="center"/>
    </xf>
    <xf numFmtId="20" fontId="8" fillId="8" borderId="1" xfId="0" applyNumberFormat="1" applyFont="1" applyFill="1" applyBorder="1" applyAlignment="1">
      <alignment horizontal="center" vertical="center"/>
    </xf>
    <xf numFmtId="166" fontId="8" fillId="8" borderId="1" xfId="1" applyNumberFormat="1" applyFont="1" applyFill="1" applyBorder="1" applyAlignment="1">
      <alignment horizontal="center" vertical="center"/>
    </xf>
    <xf numFmtId="0" fontId="8" fillId="9" borderId="1" xfId="0" applyFont="1" applyFill="1" applyBorder="1" applyAlignment="1">
      <alignment vertical="center"/>
    </xf>
    <xf numFmtId="20" fontId="8" fillId="9" borderId="1" xfId="0" applyNumberFormat="1" applyFont="1" applyFill="1" applyBorder="1" applyAlignment="1">
      <alignment horizontal="center" vertical="center"/>
    </xf>
    <xf numFmtId="166" fontId="8" fillId="9" borderId="1" xfId="1" applyNumberFormat="1" applyFont="1" applyFill="1" applyBorder="1" applyAlignment="1">
      <alignment horizontal="center" vertical="center"/>
    </xf>
    <xf numFmtId="0" fontId="8" fillId="9" borderId="1" xfId="0" applyFont="1" applyFill="1" applyBorder="1" applyAlignment="1">
      <alignment horizontal="center" vertical="center"/>
    </xf>
    <xf numFmtId="0" fontId="8" fillId="6" borderId="1" xfId="0" applyFont="1" applyFill="1" applyBorder="1" applyAlignment="1">
      <alignment vertical="center"/>
    </xf>
    <xf numFmtId="20" fontId="8" fillId="6" borderId="1" xfId="0" applyNumberFormat="1" applyFont="1" applyFill="1" applyBorder="1" applyAlignment="1">
      <alignment horizontal="center" vertical="center"/>
    </xf>
    <xf numFmtId="166" fontId="8" fillId="6" borderId="1" xfId="1" applyNumberFormat="1" applyFont="1" applyFill="1" applyBorder="1" applyAlignment="1">
      <alignment horizontal="center" vertical="center"/>
    </xf>
    <xf numFmtId="0" fontId="8" fillId="11" borderId="1" xfId="0" applyFont="1" applyFill="1" applyBorder="1" applyAlignment="1">
      <alignment vertical="center"/>
    </xf>
    <xf numFmtId="166" fontId="8" fillId="11" borderId="1" xfId="1" applyNumberFormat="1" applyFont="1" applyFill="1" applyBorder="1" applyAlignment="1">
      <alignment horizontal="center" vertical="center"/>
    </xf>
    <xf numFmtId="20" fontId="8" fillId="11" borderId="1" xfId="0" applyNumberFormat="1" applyFont="1" applyFill="1" applyBorder="1" applyAlignment="1">
      <alignment horizontal="center" vertical="center"/>
    </xf>
    <xf numFmtId="49" fontId="3"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xf>
    <xf numFmtId="49" fontId="2" fillId="0" borderId="0" xfId="0" applyNumberFormat="1" applyFont="1" applyAlignment="1">
      <alignment horizontal="center"/>
    </xf>
    <xf numFmtId="165" fontId="3" fillId="0" borderId="0" xfId="0" applyNumberFormat="1" applyFont="1" applyAlignment="1">
      <alignment horizontal="center" vertical="center"/>
    </xf>
    <xf numFmtId="0" fontId="9" fillId="0" borderId="0" xfId="2"/>
    <xf numFmtId="0" fontId="9" fillId="0" borderId="0" xfId="2" applyAlignment="1">
      <alignment vertical="center"/>
    </xf>
    <xf numFmtId="49" fontId="3" fillId="0" borderId="10"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7" fillId="2" borderId="1" xfId="0" quotePrefix="1" applyFont="1" applyFill="1" applyBorder="1" applyAlignment="1">
      <alignment horizontal="center" vertical="center"/>
    </xf>
    <xf numFmtId="0" fontId="7" fillId="2" borderId="1" xfId="0" applyFont="1" applyFill="1" applyBorder="1" applyAlignment="1">
      <alignment horizontal="center" vertical="center"/>
    </xf>
    <xf numFmtId="0" fontId="4" fillId="0" borderId="0" xfId="0" applyFont="1" applyAlignment="1">
      <alignment horizontal="center" vertical="center" wrapText="1"/>
    </xf>
    <xf numFmtId="0" fontId="3" fillId="4" borderId="1" xfId="0" applyFont="1" applyFill="1" applyBorder="1" applyAlignment="1">
      <alignment horizontal="left" vertical="center"/>
    </xf>
    <xf numFmtId="0" fontId="3" fillId="0" borderId="0" xfId="0" applyFont="1" applyAlignment="1">
      <alignment horizontal="left" vertical="center"/>
    </xf>
    <xf numFmtId="0" fontId="3" fillId="4" borderId="1" xfId="0" applyFont="1" applyFill="1" applyBorder="1" applyAlignment="1">
      <alignment horizontal="left" vertical="center" wrapText="1"/>
    </xf>
    <xf numFmtId="0" fontId="6" fillId="3" borderId="1" xfId="0" applyFont="1" applyFill="1" applyBorder="1" applyAlignment="1">
      <alignment horizontal="left"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cellXfs>
  <cellStyles count="3">
    <cellStyle name="Hyperlink" xfId="2" builtinId="8"/>
    <cellStyle name="Normal" xfId="0" builtinId="0"/>
    <cellStyle name="Percent" xfId="1" builtinId="5"/>
  </cellStyles>
  <dxfs count="1118">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AFAC8"/>
      <color rgb="FFFF3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795C1F-72BF-8048-AF19-4BC109754AA4}" name="TrainingTable" displayName="TrainingTable" ref="A1:C33" totalsRowShown="0" headerRowDxfId="1117" headerRowBorderDxfId="1116" tableBorderDxfId="1115" totalsRowBorderDxfId="1114">
  <autoFilter ref="A1:C33" xr:uid="{FF795C1F-72BF-8048-AF19-4BC109754AA4}"/>
  <tableColumns count="3">
    <tableColumn id="1" xr3:uid="{797539E5-C30E-C347-9E62-77070737E32D}" name="Category of Training Stimulus" dataDxfId="1113"/>
    <tableColumn id="2" xr3:uid="{CF079A49-3B75-8945-8D85-33DE537F2E7B}" name="Training Component" dataDxfId="1112"/>
    <tableColumn id="3" xr3:uid="{14E078D6-C756-AB4E-A5B8-549BDA9140C1}" name="Description" dataDxfId="1111"/>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5B5FF0-C24C-AB40-8E37-E36D1F969343}" name="Strength_Core2" displayName="Strength_Core2" ref="A1:E42" totalsRowShown="0" headerRowDxfId="1110" dataDxfId="1109">
  <autoFilter ref="A1:E42" xr:uid="{A95B5FF0-C24C-AB40-8E37-E36D1F969343}"/>
  <tableColumns count="5">
    <tableColumn id="1" xr3:uid="{E9AB92C4-8B67-3D4B-A8C6-B78C1D4BEEE7}" name="Exercise" dataDxfId="1108"/>
    <tableColumn id="2" xr3:uid="{1A4AEDDF-E23C-3946-AE38-5C5CF7F9C0CE}" name="Routine" dataDxfId="1107"/>
    <tableColumn id="3" xr3:uid="{DF3B3656-9776-1E47-9C7A-2D19CBE10A25}" name="Sets" dataDxfId="1106"/>
    <tableColumn id="4" xr3:uid="{215C473A-1C36-7140-8726-D4CA58A8BDDE}" name="Reps" dataDxfId="1105"/>
    <tableColumn id="5" xr3:uid="{CE501D42-6216-6142-8A4D-7407FA435D0A}" name="Description" dataDxfId="1104"/>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youtube.com/watch?v=5frs7_F2SrU&amp;pp=ygUNcmV2ZXJzZSBsdW5nZQ%3D%3D" TargetMode="External"/><Relationship Id="rId13" Type="http://schemas.openxmlformats.org/officeDocument/2006/relationships/table" Target="../tables/table2.xml"/><Relationship Id="rId3" Type="http://schemas.openxmlformats.org/officeDocument/2006/relationships/hyperlink" Target="https://www.youtube.com/watch?v=YiZr79uC_yE" TargetMode="External"/><Relationship Id="rId7" Type="http://schemas.openxmlformats.org/officeDocument/2006/relationships/hyperlink" Target="https://www.youtube.com/watch?v=yGswPtbSlro" TargetMode="External"/><Relationship Id="rId12" Type="http://schemas.openxmlformats.org/officeDocument/2006/relationships/hyperlink" Target="https://youtube.com/clip/UgkxXrf-8xvEHQDXCNwMGxLAqMspqWVrD82n?si=7HAU8ZTibnLQF8F2" TargetMode="External"/><Relationship Id="rId2" Type="http://schemas.openxmlformats.org/officeDocument/2006/relationships/hyperlink" Target="https://www.youtube.com/watch?v=x6Xh7WqVh-M" TargetMode="External"/><Relationship Id="rId1" Type="http://schemas.openxmlformats.org/officeDocument/2006/relationships/hyperlink" Target="https://www.youtube.com/watch?v=SkNsa3eBwLA" TargetMode="External"/><Relationship Id="rId6" Type="http://schemas.openxmlformats.org/officeDocument/2006/relationships/hyperlink" Target="https://www.youtube.com/watch?v=cWoPMoxYHz0" TargetMode="External"/><Relationship Id="rId11" Type="http://schemas.openxmlformats.org/officeDocument/2006/relationships/hyperlink" Target="https://www.youtube.com/watch?v=-qu2L4S2xtU&amp;pp=ygUTZHVtYmJlbGwganVtcCBzcXVhdA%3D%3D" TargetMode="External"/><Relationship Id="rId5" Type="http://schemas.openxmlformats.org/officeDocument/2006/relationships/hyperlink" Target="https://www.youtube.com/watch?v=zSww9F2ZEW8&amp;t=328s" TargetMode="External"/><Relationship Id="rId10" Type="http://schemas.openxmlformats.org/officeDocument/2006/relationships/hyperlink" Target="https://www.youtube.com/watch?v=egs6m4J8u8c" TargetMode="External"/><Relationship Id="rId4" Type="http://schemas.openxmlformats.org/officeDocument/2006/relationships/hyperlink" Target="https://www.youtube.com/watch?v=_wTnziOp_7g" TargetMode="External"/><Relationship Id="rId9" Type="http://schemas.openxmlformats.org/officeDocument/2006/relationships/hyperlink" Target="https://www.youtube.com/watch?v=elhu-WC1qk4&amp;pp=ygUIc3RlcCB1cHM%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21E2F-4395-9A4F-90EF-80DBA2838BFE}">
  <dimension ref="A1:AV99"/>
  <sheetViews>
    <sheetView zoomScale="140" zoomScaleNormal="140" workbookViewId="0">
      <selection activeCell="J8" sqref="J8"/>
    </sheetView>
  </sheetViews>
  <sheetFormatPr baseColWidth="10" defaultRowHeight="17"/>
  <cols>
    <col min="1" max="1" width="25.1640625" style="2" customWidth="1"/>
    <col min="2" max="3" width="19.1640625" style="48" customWidth="1"/>
    <col min="4" max="4" width="13.33203125" style="16" customWidth="1"/>
    <col min="5" max="5" width="13.33203125" style="48" customWidth="1"/>
    <col min="6" max="6" width="13.33203125" style="16" customWidth="1"/>
    <col min="7" max="7" width="3.5" style="2" customWidth="1"/>
    <col min="8" max="8" width="16" style="2" customWidth="1"/>
    <col min="9" max="9" width="22.1640625" style="2" customWidth="1"/>
    <col min="10" max="11" width="15.6640625" style="2" customWidth="1"/>
    <col min="12" max="48" width="10.83203125" style="2"/>
  </cols>
  <sheetData>
    <row r="1" spans="1:16" ht="22" customHeight="1">
      <c r="A1" s="51" t="s">
        <v>82</v>
      </c>
      <c r="B1" s="52" t="s">
        <v>155</v>
      </c>
      <c r="C1" s="52" t="s">
        <v>84</v>
      </c>
      <c r="D1" s="15"/>
      <c r="E1" s="76"/>
      <c r="H1" s="79" t="s">
        <v>89</v>
      </c>
      <c r="I1" s="79"/>
      <c r="J1" s="79"/>
      <c r="K1" s="79"/>
    </row>
    <row r="2" spans="1:16" ht="22" customHeight="1">
      <c r="A2" s="6" t="s">
        <v>80</v>
      </c>
      <c r="B2" s="49" t="str">
        <f>O2&amp;" hours "&amp;(O3-O2)*(60)&amp; " minutes"</f>
        <v>3 hours 24 minutes</v>
      </c>
      <c r="C2" s="49" t="str">
        <f>P2&amp;" hours "&amp;ROUND((P3-P2)*(60),2)&amp; " minutes"</f>
        <v>5 hours 44 minutes</v>
      </c>
      <c r="H2" s="51" t="s">
        <v>90</v>
      </c>
      <c r="I2" s="51" t="s">
        <v>91</v>
      </c>
      <c r="J2" s="51" t="s">
        <v>86</v>
      </c>
      <c r="K2" s="51" t="s">
        <v>85</v>
      </c>
      <c r="O2" s="50">
        <f>INT((Monday!$M$10+Tuesday!$M$10+Wednesday!$M$10+Thursday!$M$10+Friday!$M$10+Saturday!$M$10)/(60))</f>
        <v>3</v>
      </c>
      <c r="P2" s="50">
        <f>INT((Monday!$N$10+Tuesday!$N$10+Wednesday!$N$10+Thursday!$N$10+Friday!$N$10+Saturday!$N$10)/(60))</f>
        <v>5</v>
      </c>
    </row>
    <row r="3" spans="1:16" ht="22" customHeight="1">
      <c r="A3" s="6" t="s">
        <v>81</v>
      </c>
      <c r="B3" s="23" t="str">
        <f>(Monday!Q10+Tuesday!Q10+Wednesday!Q10+Thursday!Q10+Friday!Q10+Saturday!Q10)&amp;" miles"</f>
        <v>25 miles</v>
      </c>
      <c r="C3" s="23" t="str">
        <f>(Monday!$R$10+Tuesday!$R$10+Wednesday!$R$10+Thursday!$R$10+Friday!$R$10+Saturday!$R$10)&amp;" miles"</f>
        <v>48.5 miles</v>
      </c>
      <c r="H3" s="6" t="s">
        <v>59</v>
      </c>
      <c r="I3" s="6" t="s">
        <v>95</v>
      </c>
      <c r="J3" s="6" t="s">
        <v>9</v>
      </c>
      <c r="O3" s="2">
        <f>(Monday!$M$10+Tuesday!$M$10+Wednesday!$M$10+Thursday!$M$10+Friday!$M$10+Saturday!$M$10)/(60)</f>
        <v>3.4</v>
      </c>
      <c r="P3" s="2">
        <f>(Monday!$N$10+Tuesday!$N$10+Wednesday!$N$10+Thursday!$N$10+Friday!$N$10+Saturday!$N$10)/(60)</f>
        <v>5.7333333333333334</v>
      </c>
    </row>
    <row r="4" spans="1:16" ht="22" customHeight="1">
      <c r="H4" s="6" t="s">
        <v>73</v>
      </c>
      <c r="I4" s="6" t="s">
        <v>97</v>
      </c>
      <c r="J4" s="6"/>
      <c r="K4" s="6" t="s">
        <v>4</v>
      </c>
    </row>
    <row r="5" spans="1:16" ht="22" customHeight="1">
      <c r="A5" s="51" t="s">
        <v>87</v>
      </c>
      <c r="B5" s="52" t="s">
        <v>83</v>
      </c>
      <c r="C5" s="52" t="s">
        <v>84</v>
      </c>
      <c r="D5" s="53" t="s">
        <v>152</v>
      </c>
      <c r="E5" s="52" t="s">
        <v>153</v>
      </c>
      <c r="F5" s="53" t="s">
        <v>154</v>
      </c>
      <c r="H5" s="6" t="s">
        <v>74</v>
      </c>
      <c r="I5" s="6" t="s">
        <v>93</v>
      </c>
      <c r="J5" s="6"/>
      <c r="K5" s="6" t="s">
        <v>5</v>
      </c>
    </row>
    <row r="6" spans="1:16" ht="22" customHeight="1">
      <c r="A6" s="54" t="s">
        <v>17</v>
      </c>
      <c r="B6" s="55">
        <f>TIME(,(Monday!M4+Tuesday!M4+Wednesday!M4+Thursday!M4+Friday!M4+Saturday!M4),)</f>
        <v>0.1111111111111111</v>
      </c>
      <c r="C6" s="55">
        <f>TIME(,(Monday!N4+Tuesday!N4+Wednesday!N4+Thursday!N4+Friday!N4+Saturday!N4),)</f>
        <v>0.19652777777777777</v>
      </c>
      <c r="D6" s="56">
        <f t="shared" ref="D6:D11" si="0">(B6/SUM($B$6:$B$11))</f>
        <v>0.78431372549019618</v>
      </c>
      <c r="E6" s="56">
        <f>(C6/SUM($C$6:$C$11))</f>
        <v>0.82507288629737607</v>
      </c>
      <c r="F6" s="56">
        <f>(D6+E6)/2</f>
        <v>0.80469330589378618</v>
      </c>
      <c r="H6" s="6" t="s">
        <v>75</v>
      </c>
      <c r="I6" s="6" t="s">
        <v>95</v>
      </c>
      <c r="J6" s="6" t="s">
        <v>7</v>
      </c>
      <c r="K6" s="6"/>
    </row>
    <row r="7" spans="1:16" ht="22" customHeight="1">
      <c r="A7" s="29" t="s">
        <v>34</v>
      </c>
      <c r="B7" s="57">
        <f>TIME(,(Monday!M5+Tuesday!M5+Wednesday!M5+Thursday!M5+Friday!M5+Saturday!M5),)</f>
        <v>9.7222222222222224E-3</v>
      </c>
      <c r="C7" s="57">
        <f>TIME(,(Monday!N5+Tuesday!N5+Wednesday!N5+Thursday!N5+Friday!N5+Saturday!N5),)</f>
        <v>1.0416666666666666E-2</v>
      </c>
      <c r="D7" s="58">
        <f t="shared" si="0"/>
        <v>6.8627450980392177E-2</v>
      </c>
      <c r="E7" s="58">
        <f t="shared" ref="E7:E11" si="1">(C7/SUM($C$6:$C$11))</f>
        <v>4.3731778425655975E-2</v>
      </c>
      <c r="F7" s="58">
        <f t="shared" ref="F7:F11" si="2">(D7+E7)/2</f>
        <v>5.6179614703024072E-2</v>
      </c>
      <c r="H7" s="6" t="s">
        <v>76</v>
      </c>
      <c r="I7" s="6" t="s">
        <v>93</v>
      </c>
      <c r="J7" s="6"/>
      <c r="K7" s="2" t="s">
        <v>6</v>
      </c>
    </row>
    <row r="8" spans="1:16" ht="22" customHeight="1">
      <c r="A8" s="59" t="s">
        <v>22</v>
      </c>
      <c r="B8" s="60">
        <f>TIME(,(Monday!M6+Tuesday!M6+Wednesday!M6+Thursday!M6+Friday!M6+Saturday!M6),)</f>
        <v>1.0416666666666666E-2</v>
      </c>
      <c r="C8" s="60">
        <f>TIME(,(Monday!N6+Tuesday!N6+Wednesday!N6+Thursday!N6+Friday!N6+Saturday!N6),)</f>
        <v>2.0833333333333332E-2</v>
      </c>
      <c r="D8" s="61">
        <f t="shared" si="0"/>
        <v>7.3529411764705899E-2</v>
      </c>
      <c r="E8" s="61">
        <f t="shared" si="1"/>
        <v>8.7463556851311949E-2</v>
      </c>
      <c r="F8" s="61">
        <f t="shared" si="2"/>
        <v>8.0496484308008931E-2</v>
      </c>
      <c r="H8" s="6" t="s">
        <v>79</v>
      </c>
      <c r="I8" s="6" t="str">
        <f>Saturday!C1</f>
        <v>Long Run</v>
      </c>
      <c r="J8" s="6"/>
      <c r="K8" s="6"/>
    </row>
    <row r="9" spans="1:16" ht="22" customHeight="1">
      <c r="A9" s="62" t="s">
        <v>1</v>
      </c>
      <c r="B9" s="63">
        <f>TIME(,(Monday!M7+Tuesday!M7+Wednesday!M7+Thursday!M7+Friday!M7+Saturday!M7),)</f>
        <v>0</v>
      </c>
      <c r="C9" s="63">
        <f>TIME(,(Monday!N7+Tuesday!N7+Wednesday!N7+Thursday!N7+Friday!N7+Saturday!N7),)</f>
        <v>0</v>
      </c>
      <c r="D9" s="64">
        <f t="shared" si="0"/>
        <v>0</v>
      </c>
      <c r="E9" s="64">
        <f t="shared" si="1"/>
        <v>0</v>
      </c>
      <c r="F9" s="64">
        <f t="shared" si="2"/>
        <v>0</v>
      </c>
      <c r="H9" s="6" t="s">
        <v>92</v>
      </c>
      <c r="I9" s="6" t="s">
        <v>98</v>
      </c>
      <c r="J9" s="6"/>
      <c r="K9" s="6"/>
    </row>
    <row r="10" spans="1:16" ht="22" customHeight="1">
      <c r="A10" s="66" t="s">
        <v>2</v>
      </c>
      <c r="B10" s="67">
        <f>TIME(,(Monday!M8+Tuesday!M8+Wednesday!M8+Thursday!M8+Friday!M8+Saturday!M8),)</f>
        <v>9.0277777777777769E-3</v>
      </c>
      <c r="C10" s="67">
        <f>TIME(,(Monday!N8+Tuesday!N8+Wednesday!N8+Thursday!N8+Friday!N8+Saturday!N8),)</f>
        <v>9.0277777777777769E-3</v>
      </c>
      <c r="D10" s="68">
        <f t="shared" si="0"/>
        <v>6.3725490196078441E-2</v>
      </c>
      <c r="E10" s="68">
        <f t="shared" si="1"/>
        <v>3.7900874635568509E-2</v>
      </c>
      <c r="F10" s="68">
        <f t="shared" si="2"/>
        <v>5.0813182415823471E-2</v>
      </c>
    </row>
    <row r="11" spans="1:16" ht="22" customHeight="1">
      <c r="A11" s="69" t="s">
        <v>3</v>
      </c>
      <c r="B11" s="71">
        <f>TIME(,(Monday!M9+Tuesday!M9+Wednesday!M9+Thursday!M9+Friday!M9+Saturday!M9),)</f>
        <v>1.3888888888888889E-3</v>
      </c>
      <c r="C11" s="71">
        <f>TIME(,(Monday!N9+Tuesday!N9+Wednesday!N9+Thursday!N9+Friday!N9+Saturday!N9),)</f>
        <v>1.3888888888888889E-3</v>
      </c>
      <c r="D11" s="70">
        <f t="shared" si="0"/>
        <v>9.8039215686274543E-3</v>
      </c>
      <c r="E11" s="70">
        <f t="shared" si="1"/>
        <v>5.8309037900874643E-3</v>
      </c>
      <c r="F11" s="70">
        <f t="shared" si="2"/>
        <v>7.8174126793574585E-3</v>
      </c>
      <c r="H11" s="81" t="s">
        <v>156</v>
      </c>
      <c r="I11" s="81"/>
      <c r="J11" s="81"/>
      <c r="K11" s="81"/>
    </row>
    <row r="12" spans="1:16" ht="22" customHeight="1">
      <c r="H12" s="80" t="s">
        <v>212</v>
      </c>
      <c r="I12" s="80"/>
      <c r="J12" s="80"/>
      <c r="K12" s="80"/>
    </row>
    <row r="13" spans="1:16" ht="22" customHeight="1">
      <c r="A13" s="51" t="s">
        <v>88</v>
      </c>
      <c r="B13" s="52" t="s">
        <v>83</v>
      </c>
      <c r="C13" s="52" t="s">
        <v>84</v>
      </c>
      <c r="D13" s="53" t="s">
        <v>152</v>
      </c>
      <c r="E13" s="52" t="s">
        <v>153</v>
      </c>
      <c r="F13" s="53" t="s">
        <v>154</v>
      </c>
      <c r="H13" s="80"/>
      <c r="I13" s="80"/>
      <c r="J13" s="80"/>
      <c r="K13" s="80"/>
    </row>
    <row r="14" spans="1:16" ht="22" customHeight="1">
      <c r="A14" s="54" t="s">
        <v>17</v>
      </c>
      <c r="B14" s="28">
        <f>Monday!Q4+Tuesday!Q4+Wednesday!Q4+Thursday!Q4+Friday!Q4+Saturday!Q4</f>
        <v>17.599999999999998</v>
      </c>
      <c r="C14" s="28">
        <f>Monday!R4+Tuesday!R4+Wednesday!R4+Thursday!R4+Friday!R4+Saturday!R4</f>
        <v>37.5</v>
      </c>
      <c r="D14" s="56">
        <f>B14/(SUM($B$14:$B$19))</f>
        <v>0.70400000000000007</v>
      </c>
      <c r="E14" s="56">
        <f>C14/(SUM($C$14:$C$19))</f>
        <v>0.77319587628865982</v>
      </c>
      <c r="F14" s="56">
        <f t="shared" ref="F14:F19" si="3">(D14+E14)/2</f>
        <v>0.73859793814432995</v>
      </c>
      <c r="H14" s="80"/>
      <c r="I14" s="80"/>
      <c r="J14" s="80"/>
      <c r="K14" s="80"/>
    </row>
    <row r="15" spans="1:16" ht="22" customHeight="1">
      <c r="A15" s="29" t="s">
        <v>34</v>
      </c>
      <c r="B15" s="30">
        <f>Monday!Q5+Tuesday!Q5+Wednesday!Q5+Thursday!Q5+Friday!Q5+Saturday!Q5</f>
        <v>2.25</v>
      </c>
      <c r="C15" s="30">
        <f>Monday!R5+Tuesday!R5+Wednesday!R5+Thursday!R5+Friday!R5+Saturday!R5</f>
        <v>2.6500000000000004</v>
      </c>
      <c r="D15" s="58">
        <f t="shared" ref="D15:D19" si="4">B15/(SUM($B$14:$B$19))</f>
        <v>9.0000000000000011E-2</v>
      </c>
      <c r="E15" s="58">
        <f t="shared" ref="E15:E19" si="5">C15/(SUM($C$14:$C$19))</f>
        <v>5.4639175257731966E-2</v>
      </c>
      <c r="F15" s="58">
        <f t="shared" si="3"/>
        <v>7.2319587628865992E-2</v>
      </c>
      <c r="H15" s="80"/>
      <c r="I15" s="80"/>
      <c r="J15" s="80"/>
      <c r="K15" s="80"/>
    </row>
    <row r="16" spans="1:16" ht="22" customHeight="1">
      <c r="A16" s="59" t="s">
        <v>22</v>
      </c>
      <c r="B16" s="32">
        <f>Monday!Q6+Tuesday!Q6+Wednesday!Q6+Thursday!Q6+Friday!Q6+Saturday!Q6</f>
        <v>2.4</v>
      </c>
      <c r="C16" s="32">
        <f>Monday!R6+Tuesday!R6+Wednesday!R6+Thursday!R6+Friday!R6+Saturday!R6</f>
        <v>5.5</v>
      </c>
      <c r="D16" s="61">
        <f t="shared" si="4"/>
        <v>9.6000000000000016E-2</v>
      </c>
      <c r="E16" s="61">
        <f t="shared" si="5"/>
        <v>0.1134020618556701</v>
      </c>
      <c r="F16" s="61">
        <f t="shared" si="3"/>
        <v>0.10470103092783506</v>
      </c>
      <c r="H16" s="80"/>
      <c r="I16" s="80"/>
      <c r="J16" s="80"/>
      <c r="K16" s="80"/>
    </row>
    <row r="17" spans="1:11" ht="22" customHeight="1">
      <c r="A17" s="62" t="s">
        <v>1</v>
      </c>
      <c r="B17" s="65">
        <f>Monday!Q7+Tuesday!Q7+Wednesday!Q7+Thursday!Q7+Friday!Q7+Saturday!Q7</f>
        <v>0</v>
      </c>
      <c r="C17" s="65">
        <f>Monday!R7+Tuesday!R7+Wednesday!R7+Thursday!R7+Friday!R7+Saturday!R7</f>
        <v>0</v>
      </c>
      <c r="D17" s="64">
        <f t="shared" si="4"/>
        <v>0</v>
      </c>
      <c r="E17" s="64">
        <f t="shared" si="5"/>
        <v>0</v>
      </c>
      <c r="F17" s="64">
        <f t="shared" si="3"/>
        <v>0</v>
      </c>
      <c r="H17" s="80"/>
      <c r="I17" s="80"/>
      <c r="J17" s="80"/>
      <c r="K17" s="80"/>
    </row>
    <row r="18" spans="1:11" ht="22" customHeight="1">
      <c r="A18" s="66" t="s">
        <v>2</v>
      </c>
      <c r="B18" s="34">
        <f>Monday!Q8+Tuesday!Q8+Wednesday!Q8+Thursday!Q8+Friday!Q8+Saturday!Q8</f>
        <v>2.65</v>
      </c>
      <c r="C18" s="34">
        <f>Monday!R8+Tuesday!R8+Wednesday!R8+Thursday!R8+Friday!R8+Saturday!R8</f>
        <v>2.75</v>
      </c>
      <c r="D18" s="68">
        <f t="shared" si="4"/>
        <v>0.10600000000000001</v>
      </c>
      <c r="E18" s="68">
        <f t="shared" si="5"/>
        <v>5.6701030927835051E-2</v>
      </c>
      <c r="F18" s="68">
        <f t="shared" si="3"/>
        <v>8.1350515463917528E-2</v>
      </c>
      <c r="H18" s="80"/>
      <c r="I18" s="80"/>
      <c r="J18" s="80"/>
      <c r="K18" s="80"/>
    </row>
    <row r="19" spans="1:11" ht="22" customHeight="1">
      <c r="A19" s="69" t="s">
        <v>3</v>
      </c>
      <c r="B19" s="38">
        <f>Monday!Q9+Tuesday!Q9+Wednesday!Q9+Thursday!Q9+Friday!Q9+Saturday!Q9</f>
        <v>0.1</v>
      </c>
      <c r="C19" s="38">
        <f>Monday!R9+Tuesday!R9+Wednesday!R9+Thursday!R9+Friday!R9+Saturday!R9</f>
        <v>0.1</v>
      </c>
      <c r="D19" s="70">
        <f t="shared" si="4"/>
        <v>4.000000000000001E-3</v>
      </c>
      <c r="E19" s="70">
        <f t="shared" si="5"/>
        <v>2.0618556701030928E-3</v>
      </c>
      <c r="F19" s="70">
        <f t="shared" si="3"/>
        <v>3.0309278350515471E-3</v>
      </c>
      <c r="H19" s="80"/>
      <c r="I19" s="80"/>
      <c r="J19" s="80"/>
      <c r="K19" s="80"/>
    </row>
    <row r="20" spans="1:11" ht="25" customHeight="1"/>
    <row r="21" spans="1:11" ht="25" customHeight="1"/>
    <row r="22" spans="1:11" ht="25" customHeight="1"/>
    <row r="23" spans="1:11" ht="25" customHeight="1"/>
    <row r="24" spans="1:11" ht="25" customHeight="1"/>
    <row r="25" spans="1:11" ht="25" customHeight="1"/>
    <row r="26" spans="1:11" ht="25" customHeight="1"/>
    <row r="27" spans="1:11" ht="25" customHeight="1"/>
    <row r="28" spans="1:11" ht="25" customHeight="1"/>
    <row r="29" spans="1:11" ht="25" customHeight="1"/>
    <row r="30" spans="1:11" ht="25" customHeight="1"/>
    <row r="31" spans="1:11" ht="25" customHeight="1"/>
    <row r="32" spans="1:11"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row r="48"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sheetData>
  <mergeCells count="3">
    <mergeCell ref="H1:K1"/>
    <mergeCell ref="H12:K19"/>
    <mergeCell ref="H11:K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40B9705-D6A8-C54F-8F88-EEF76D5FE452}">
          <x14:formula1>
            <xm:f>Data!$E$2:$E$50</xm:f>
          </x14:formula1>
          <xm:sqref>J3:J9 K4:K6 K8:K9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CC8CD-C28B-B647-AAE7-0DCF19ECAB82}">
  <dimension ref="A1:T93"/>
  <sheetViews>
    <sheetView topLeftCell="A9" zoomScale="140" zoomScaleNormal="140" workbookViewId="0">
      <selection activeCell="E10" sqref="E10:F10"/>
    </sheetView>
  </sheetViews>
  <sheetFormatPr baseColWidth="10" defaultRowHeight="17"/>
  <cols>
    <col min="1" max="1" width="21.83203125" customWidth="1"/>
    <col min="2" max="2" width="25.5" customWidth="1"/>
    <col min="3" max="4" width="17.5" customWidth="1"/>
    <col min="5" max="5" width="13.1640625" style="19" customWidth="1"/>
    <col min="6" max="6" width="70.5" style="19" customWidth="1"/>
    <col min="7" max="10" width="13.1640625" style="17" customWidth="1"/>
    <col min="11" max="11" width="7.1640625" customWidth="1"/>
    <col min="12" max="12" width="43.5" style="24" customWidth="1"/>
    <col min="13" max="17" width="10.83203125" style="16"/>
    <col min="19" max="20" width="10.83203125" style="17"/>
  </cols>
  <sheetData>
    <row r="1" spans="1:20" ht="35" customHeight="1">
      <c r="A1" s="20" t="s">
        <v>59</v>
      </c>
      <c r="B1" s="21">
        <v>45719</v>
      </c>
      <c r="C1" s="20" t="s">
        <v>95</v>
      </c>
      <c r="D1" s="20" t="s">
        <v>61</v>
      </c>
      <c r="E1" s="20" t="s">
        <v>60</v>
      </c>
      <c r="F1" s="20"/>
      <c r="G1" s="86" t="s">
        <v>53</v>
      </c>
      <c r="H1" s="87"/>
      <c r="I1" s="87"/>
      <c r="J1" s="87"/>
      <c r="L1" s="25" t="s">
        <v>39</v>
      </c>
      <c r="M1" s="85" t="s">
        <v>11</v>
      </c>
      <c r="N1" s="85"/>
      <c r="O1" s="85"/>
      <c r="P1" s="85"/>
      <c r="Q1" s="85" t="s">
        <v>12</v>
      </c>
      <c r="R1" s="85"/>
      <c r="S1" s="85"/>
      <c r="T1" s="85"/>
    </row>
    <row r="2" spans="1:20" s="2" customFormat="1" ht="25" customHeight="1">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s="2" customFormat="1" ht="25" customHeight="1">
      <c r="A3" s="89"/>
      <c r="B3" s="89"/>
      <c r="C3" s="89"/>
      <c r="D3" s="89"/>
      <c r="E3" s="91"/>
      <c r="F3" s="91"/>
      <c r="G3" s="22" t="s">
        <v>44</v>
      </c>
      <c r="H3" s="22" t="s">
        <v>45</v>
      </c>
      <c r="I3" s="22" t="s">
        <v>44</v>
      </c>
      <c r="J3" s="22" t="s">
        <v>45</v>
      </c>
      <c r="K3" s="90"/>
      <c r="L3" s="26"/>
      <c r="M3" s="23"/>
      <c r="N3" s="23"/>
      <c r="O3" s="23"/>
      <c r="P3" s="23"/>
      <c r="Q3" s="23"/>
      <c r="R3" s="6"/>
      <c r="S3" s="23"/>
      <c r="T3" s="23"/>
    </row>
    <row r="4" spans="1:20" s="2" customFormat="1" ht="50" customHeight="1">
      <c r="A4" s="6" t="s">
        <v>10</v>
      </c>
      <c r="B4" s="6" t="str">
        <f>_xlfn.XLOOKUP(A4,TrainingTable[Training Component],TrainingTable[Category of Training Stimulus],"")</f>
        <v>Aerobic Running</v>
      </c>
      <c r="C4" s="6" t="s">
        <v>55</v>
      </c>
      <c r="D4" s="6" t="s">
        <v>67</v>
      </c>
      <c r="E4" s="83" t="s">
        <v>178</v>
      </c>
      <c r="F4" s="83"/>
      <c r="G4" s="23">
        <v>5</v>
      </c>
      <c r="H4" s="23">
        <v>8</v>
      </c>
      <c r="I4" s="23">
        <v>0.5</v>
      </c>
      <c r="J4" s="23">
        <v>0.75</v>
      </c>
      <c r="L4" s="27" t="s">
        <v>69</v>
      </c>
      <c r="M4" s="28">
        <f>SUMIF(Monday_Training_Category,"Aerobic Running",Monday_Training_Time_Lower)</f>
        <v>10</v>
      </c>
      <c r="N4" s="28">
        <f>SUMIF(Monday_Training_Category,"Aerobic Running",Monday_Training_Time_Upper)</f>
        <v>23</v>
      </c>
      <c r="O4" s="39">
        <f t="shared" ref="O4:O9" si="0">M4/$M$10</f>
        <v>0.29411764705882354</v>
      </c>
      <c r="P4" s="39">
        <f t="shared" ref="P4:P10" si="1">N4/$N$10</f>
        <v>0.37096774193548387</v>
      </c>
      <c r="Q4" s="28">
        <f>SUMIF(Monday_Training_Category,"Aerobic Running",Monday_Training_Distance_Lower)</f>
        <v>1.1000000000000001</v>
      </c>
      <c r="R4" s="28">
        <f>SUMIF(Monday_Training_Category,"Aerobic Running",Monday_Training_Distance_Upper)</f>
        <v>2.75</v>
      </c>
      <c r="S4" s="39">
        <f>Q4/$Q$10</f>
        <v>0.26190476190476192</v>
      </c>
      <c r="T4" s="39">
        <f>R4/$R$10</f>
        <v>0.30386740331491718</v>
      </c>
    </row>
    <row r="5" spans="1:20" s="2" customFormat="1" ht="50" customHeight="1">
      <c r="A5" s="6" t="s">
        <v>19</v>
      </c>
      <c r="B5" s="6" t="str">
        <f>_xlfn.XLOOKUP(A5,TrainingTable[Training Component],TrainingTable[Category of Training Stimulus],"")</f>
        <v>Stretching and Mobility</v>
      </c>
      <c r="C5" s="6" t="s">
        <v>55</v>
      </c>
      <c r="D5" s="6" t="s">
        <v>67</v>
      </c>
      <c r="E5" s="83" t="s">
        <v>179</v>
      </c>
      <c r="F5" s="83"/>
      <c r="G5" s="23">
        <v>5</v>
      </c>
      <c r="H5" s="23">
        <v>8</v>
      </c>
      <c r="I5" s="23">
        <v>0.2</v>
      </c>
      <c r="J5" s="23">
        <v>0.2</v>
      </c>
      <c r="L5" s="29" t="s">
        <v>34</v>
      </c>
      <c r="M5" s="30">
        <f>SUMIF(Monday_Training_Category,"Turnover and Pace Work",Monday_Training_Time_Lower)</f>
        <v>5</v>
      </c>
      <c r="N5" s="30">
        <f>SUMIF(Monday_Training_Category,"Turnover and Pace Work",Monday_Training_Time_Upper)</f>
        <v>5</v>
      </c>
      <c r="O5" s="40">
        <f t="shared" si="0"/>
        <v>0.14705882352941177</v>
      </c>
      <c r="P5" s="40">
        <f t="shared" si="1"/>
        <v>8.0645161290322578E-2</v>
      </c>
      <c r="Q5" s="30">
        <f>SUMIF(Monday_Training_Category,"Turnover and Pace Work",Monday_Training_Distance_Lower)</f>
        <v>0.2</v>
      </c>
      <c r="R5" s="30">
        <f>SUMIF(Monday_Training_Category,"Turnover and Pace Work",Monday_Training_Distance_Upper)</f>
        <v>0.2</v>
      </c>
      <c r="S5" s="40">
        <f t="shared" ref="S5:S10" si="2">Q5/$Q$10</f>
        <v>4.7619047619047616E-2</v>
      </c>
      <c r="T5" s="40">
        <f t="shared" ref="T5:T10" si="3">R5/$R$10</f>
        <v>2.2099447513812157E-2</v>
      </c>
    </row>
    <row r="6" spans="1:20" s="2" customFormat="1" ht="50" customHeight="1">
      <c r="A6" s="6" t="s">
        <v>43</v>
      </c>
      <c r="B6" s="6" t="str">
        <f>_xlfn.XLOOKUP(A6,TrainingTable[Training Component],TrainingTable[Category of Training Stimulus],"")</f>
        <v>Turnover and Pace Work</v>
      </c>
      <c r="C6" s="6" t="s">
        <v>55</v>
      </c>
      <c r="D6" s="6" t="s">
        <v>64</v>
      </c>
      <c r="E6" s="83" t="s">
        <v>180</v>
      </c>
      <c r="F6" s="83"/>
      <c r="G6" s="23">
        <v>5</v>
      </c>
      <c r="H6" s="23">
        <v>5</v>
      </c>
      <c r="I6" s="23">
        <v>0.2</v>
      </c>
      <c r="J6" s="23">
        <v>0.2</v>
      </c>
      <c r="L6" s="31" t="s">
        <v>22</v>
      </c>
      <c r="M6" s="32">
        <f>SUMIF(Monday_Training_Category,"Threshold",Monday_Training_Time_Lower)</f>
        <v>15</v>
      </c>
      <c r="N6" s="32">
        <f>SUMIF(Monday_Training_Category,"Threshold",Monday_Training_Time_Upper)</f>
        <v>30</v>
      </c>
      <c r="O6" s="41">
        <f t="shared" si="0"/>
        <v>0.44117647058823528</v>
      </c>
      <c r="P6" s="41">
        <f t="shared" si="1"/>
        <v>0.4838709677419355</v>
      </c>
      <c r="Q6" s="32">
        <f>SUMIF(Monday_Training_Category,"Threshold",Monday_Training_Distance_Lower)</f>
        <v>2.4</v>
      </c>
      <c r="R6" s="32">
        <f>SUMIF(Monday_Training_Category,"Threshold",Monday_Training_Distance_Upper)</f>
        <v>5.5</v>
      </c>
      <c r="S6" s="41">
        <f t="shared" si="2"/>
        <v>0.5714285714285714</v>
      </c>
      <c r="T6" s="41">
        <f t="shared" si="3"/>
        <v>0.60773480662983437</v>
      </c>
    </row>
    <row r="7" spans="1:20" s="2" customFormat="1" ht="50" customHeight="1">
      <c r="A7" s="6" t="s">
        <v>49</v>
      </c>
      <c r="B7" s="6" t="str">
        <f>_xlfn.XLOOKUP(A7,TrainingTable[Training Component],TrainingTable[Category of Training Stimulus],"")</f>
        <v>Recovery</v>
      </c>
      <c r="C7" s="6" t="s">
        <v>57</v>
      </c>
      <c r="D7" s="6" t="s">
        <v>57</v>
      </c>
      <c r="E7" s="83" t="s">
        <v>181</v>
      </c>
      <c r="F7" s="83"/>
      <c r="G7" s="23">
        <v>5</v>
      </c>
      <c r="H7" s="23">
        <v>5</v>
      </c>
      <c r="I7" s="23">
        <v>0</v>
      </c>
      <c r="J7" s="23">
        <v>0</v>
      </c>
      <c r="L7" s="35" t="s">
        <v>1</v>
      </c>
      <c r="M7" s="36">
        <f>SUMIF(Monday_Training_Category,"VO2 Max",Monday_Training_Time_Lower)</f>
        <v>0</v>
      </c>
      <c r="N7" s="36">
        <f>SUMIF(Monday_Training_Category,"VO2 Max",Monday_Training_Time_Upper)</f>
        <v>0</v>
      </c>
      <c r="O7" s="42">
        <f t="shared" si="0"/>
        <v>0</v>
      </c>
      <c r="P7" s="42">
        <f t="shared" si="1"/>
        <v>0</v>
      </c>
      <c r="Q7" s="36">
        <f>SUMIF(Monday_Training_Category,"VO2 Max",Monday_Training_Distance_Lower)</f>
        <v>0</v>
      </c>
      <c r="R7" s="36">
        <f>SUMIF(Monday_Training_Category,"VO2 Max",Monday_Training_Distance_Upper)</f>
        <v>0</v>
      </c>
      <c r="S7" s="42">
        <f t="shared" si="2"/>
        <v>0</v>
      </c>
      <c r="T7" s="42">
        <f t="shared" si="3"/>
        <v>0</v>
      </c>
    </row>
    <row r="8" spans="1:20" s="2" customFormat="1" ht="50" customHeight="1">
      <c r="A8" s="6" t="s">
        <v>31</v>
      </c>
      <c r="B8" s="6" t="str">
        <f>_xlfn.XLOOKUP(A8,TrainingTable[Training Component],TrainingTable[Category of Training Stimulus],"")</f>
        <v>Speed Development</v>
      </c>
      <c r="C8" s="6" t="s">
        <v>56</v>
      </c>
      <c r="D8" s="6" t="s">
        <v>64</v>
      </c>
      <c r="E8" s="83" t="s">
        <v>182</v>
      </c>
      <c r="F8" s="83"/>
      <c r="G8" s="23">
        <v>2</v>
      </c>
      <c r="H8" s="23">
        <v>2</v>
      </c>
      <c r="I8" s="23">
        <v>0.1</v>
      </c>
      <c r="J8" s="23">
        <v>0.1</v>
      </c>
      <c r="L8" s="33" t="s">
        <v>2</v>
      </c>
      <c r="M8" s="34">
        <f>SUMIF(Monday_Training_Category,"Lactate Tolerance",Monday_Training_Time_Lower)</f>
        <v>2</v>
      </c>
      <c r="N8" s="34">
        <f>SUMIF(Monday_Training_Category,"Lactate Tolerance",Monday_Training_Time_Upper)</f>
        <v>2</v>
      </c>
      <c r="O8" s="43">
        <f t="shared" si="0"/>
        <v>5.8823529411764705E-2</v>
      </c>
      <c r="P8" s="43">
        <f t="shared" si="1"/>
        <v>3.2258064516129031E-2</v>
      </c>
      <c r="Q8" s="34">
        <f>SUMIF(Monday_Training_Category,"Lactate Tolerance",Monday_Training_Distance_Lower)</f>
        <v>0.4</v>
      </c>
      <c r="R8" s="34">
        <f>SUMIF(Monday_Training_Category,"Lactate Tolerance",Monday_Training_Distance_Upper)</f>
        <v>0.5</v>
      </c>
      <c r="S8" s="43">
        <f t="shared" si="2"/>
        <v>9.5238095238095233E-2</v>
      </c>
      <c r="T8" s="43">
        <f t="shared" si="3"/>
        <v>5.5248618784530391E-2</v>
      </c>
    </row>
    <row r="9" spans="1:20" s="2" customFormat="1" ht="50" customHeight="1">
      <c r="A9" s="6" t="s">
        <v>49</v>
      </c>
      <c r="B9" s="6" t="str">
        <f>_xlfn.XLOOKUP(A9,TrainingTable[Training Component],TrainingTable[Category of Training Stimulus],"")</f>
        <v>Recovery</v>
      </c>
      <c r="C9" s="6" t="s">
        <v>57</v>
      </c>
      <c r="D9" s="6" t="s">
        <v>57</v>
      </c>
      <c r="E9" s="83" t="s">
        <v>183</v>
      </c>
      <c r="F9" s="83"/>
      <c r="G9" s="23">
        <v>5</v>
      </c>
      <c r="H9" s="23">
        <v>5</v>
      </c>
      <c r="I9" s="23">
        <v>0</v>
      </c>
      <c r="J9" s="23">
        <v>0</v>
      </c>
      <c r="L9" s="37" t="s">
        <v>3</v>
      </c>
      <c r="M9" s="38">
        <f>SUMIF(Monday_Training_Category,"Speed Development",Monday_Training_Time_Lower)</f>
        <v>2</v>
      </c>
      <c r="N9" s="38">
        <f>SUMIF(Monday_Training_Category,"Speed Development",Monday_Training_Time_Upper)</f>
        <v>2</v>
      </c>
      <c r="O9" s="44">
        <f t="shared" si="0"/>
        <v>5.8823529411764705E-2</v>
      </c>
      <c r="P9" s="44">
        <f t="shared" si="1"/>
        <v>3.2258064516129031E-2</v>
      </c>
      <c r="Q9" s="38">
        <f>SUMIF(Monday_Training_Category,"Speed Development",Monday_Training_Distance_Lower)</f>
        <v>0.1</v>
      </c>
      <c r="R9" s="38">
        <f>SUMIF(Monday_Training_Category,"Speed Development",Monday_Training_Distance_Upper)</f>
        <v>0.1</v>
      </c>
      <c r="S9" s="44">
        <f t="shared" si="2"/>
        <v>2.3809523809523808E-2</v>
      </c>
      <c r="T9" s="44">
        <f t="shared" si="3"/>
        <v>1.1049723756906079E-2</v>
      </c>
    </row>
    <row r="10" spans="1:20" s="2" customFormat="1" ht="50" customHeight="1">
      <c r="A10" s="6" t="s">
        <v>23</v>
      </c>
      <c r="B10" s="6" t="str">
        <f>_xlfn.XLOOKUP(A10,TrainingTable[Training Component],TrainingTable[Category of Training Stimulus],"")</f>
        <v>Threshold</v>
      </c>
      <c r="C10" s="6" t="s">
        <v>58</v>
      </c>
      <c r="D10" s="6" t="s">
        <v>64</v>
      </c>
      <c r="E10" s="83" t="s">
        <v>195</v>
      </c>
      <c r="F10" s="83"/>
      <c r="G10" s="23">
        <v>15</v>
      </c>
      <c r="H10" s="23">
        <v>30</v>
      </c>
      <c r="I10" s="23">
        <v>2.4</v>
      </c>
      <c r="J10" s="23">
        <v>5.5</v>
      </c>
      <c r="L10" s="46" t="s">
        <v>72</v>
      </c>
      <c r="M10" s="23">
        <f>SUM(M4:M9)</f>
        <v>34</v>
      </c>
      <c r="N10" s="23">
        <f>SUM(N4:N9)</f>
        <v>62</v>
      </c>
      <c r="O10" s="47">
        <f>M10/M10</f>
        <v>1</v>
      </c>
      <c r="P10" s="45">
        <f t="shared" si="1"/>
        <v>1</v>
      </c>
      <c r="Q10" s="23">
        <f>SUM(Q4:Q9)</f>
        <v>4.2</v>
      </c>
      <c r="R10" s="23">
        <f>SUM(R4:R9)</f>
        <v>9.0499999999999989</v>
      </c>
      <c r="S10" s="47">
        <f t="shared" si="2"/>
        <v>1</v>
      </c>
      <c r="T10" s="47">
        <f t="shared" si="3"/>
        <v>1</v>
      </c>
    </row>
    <row r="11" spans="1:20" s="2" customFormat="1" ht="50" customHeight="1">
      <c r="A11" s="6" t="s">
        <v>49</v>
      </c>
      <c r="B11" s="6" t="str">
        <f>_xlfn.XLOOKUP(A11,TrainingTable[Training Component],TrainingTable[Category of Training Stimulus],"")</f>
        <v>Recovery</v>
      </c>
      <c r="C11" s="6" t="s">
        <v>57</v>
      </c>
      <c r="D11" s="6" t="s">
        <v>57</v>
      </c>
      <c r="E11" s="83" t="s">
        <v>184</v>
      </c>
      <c r="F11" s="83"/>
      <c r="G11" s="23">
        <v>5</v>
      </c>
      <c r="H11" s="23">
        <v>5</v>
      </c>
      <c r="I11" s="23">
        <v>0</v>
      </c>
      <c r="J11" s="23">
        <v>0</v>
      </c>
      <c r="L11" s="24"/>
      <c r="M11" s="16"/>
      <c r="N11" s="16"/>
      <c r="O11" s="16"/>
      <c r="P11" s="16"/>
      <c r="Q11" s="16"/>
      <c r="S11" s="16"/>
      <c r="T11" s="16"/>
    </row>
    <row r="12" spans="1:20" s="2" customFormat="1" ht="50" customHeight="1">
      <c r="A12" s="6" t="s">
        <v>28</v>
      </c>
      <c r="B12" s="6" t="str">
        <f>_xlfn.XLOOKUP(A12,TrainingTable[Training Component],TrainingTable[Category of Training Stimulus],"")</f>
        <v>Lactate Tolerance</v>
      </c>
      <c r="C12" s="6" t="s">
        <v>56</v>
      </c>
      <c r="D12" s="6" t="s">
        <v>64</v>
      </c>
      <c r="E12" s="83" t="s">
        <v>185</v>
      </c>
      <c r="F12" s="83"/>
      <c r="G12" s="23">
        <v>2</v>
      </c>
      <c r="H12" s="23">
        <v>2</v>
      </c>
      <c r="I12" s="23">
        <v>0.4</v>
      </c>
      <c r="J12" s="23">
        <v>0.5</v>
      </c>
      <c r="L12" s="24"/>
      <c r="M12" s="16"/>
      <c r="N12" s="16"/>
      <c r="O12" s="16"/>
      <c r="P12" s="16"/>
      <c r="Q12" s="16"/>
      <c r="S12" s="16"/>
      <c r="T12" s="16"/>
    </row>
    <row r="13" spans="1:20" s="2" customFormat="1" ht="50" customHeight="1">
      <c r="A13" s="6" t="s">
        <v>49</v>
      </c>
      <c r="B13" s="6" t="str">
        <f>_xlfn.XLOOKUP(A13,TrainingTable[Training Component],TrainingTable[Category of Training Stimulus],"")</f>
        <v>Recovery</v>
      </c>
      <c r="C13" s="6" t="s">
        <v>57</v>
      </c>
      <c r="D13" s="6" t="s">
        <v>57</v>
      </c>
      <c r="E13" s="83" t="s">
        <v>186</v>
      </c>
      <c r="F13" s="83"/>
      <c r="G13" s="23">
        <v>5</v>
      </c>
      <c r="H13" s="23">
        <v>5</v>
      </c>
      <c r="I13" s="23">
        <v>0</v>
      </c>
      <c r="J13" s="23">
        <v>0</v>
      </c>
      <c r="L13" s="24"/>
      <c r="M13" s="16"/>
      <c r="N13" s="16"/>
      <c r="O13" s="16"/>
      <c r="P13" s="16"/>
      <c r="Q13" s="16"/>
      <c r="S13" s="16"/>
      <c r="T13" s="16"/>
    </row>
    <row r="14" spans="1:20" s="2" customFormat="1" ht="50" customHeight="1">
      <c r="A14" s="6" t="s">
        <v>14</v>
      </c>
      <c r="B14" s="6" t="str">
        <f>_xlfn.XLOOKUP(A14,TrainingTable[Training Component],TrainingTable[Category of Training Stimulus],"")</f>
        <v>Aerobic Running</v>
      </c>
      <c r="C14" s="6" t="s">
        <v>57</v>
      </c>
      <c r="D14" s="6" t="s">
        <v>57</v>
      </c>
      <c r="E14" s="83" t="s">
        <v>177</v>
      </c>
      <c r="F14" s="83"/>
      <c r="G14" s="23">
        <v>5</v>
      </c>
      <c r="H14" s="23">
        <v>15</v>
      </c>
      <c r="I14" s="23">
        <v>0.6</v>
      </c>
      <c r="J14" s="23">
        <v>2</v>
      </c>
      <c r="L14" s="24"/>
      <c r="M14" s="16"/>
      <c r="N14" s="16"/>
      <c r="O14" s="16"/>
      <c r="P14" s="16"/>
      <c r="Q14" s="16"/>
      <c r="S14" s="16"/>
      <c r="T14" s="16"/>
    </row>
    <row r="15" spans="1:20" s="2" customFormat="1" ht="50" customHeight="1">
      <c r="A15" s="6" t="s">
        <v>21</v>
      </c>
      <c r="B15" s="6" t="str">
        <f>_xlfn.XLOOKUP(A15,TrainingTable[Training Component],TrainingTable[Category of Training Stimulus],"")</f>
        <v>Stretching and Mobility</v>
      </c>
      <c r="C15" s="6" t="s">
        <v>57</v>
      </c>
      <c r="D15" s="6" t="s">
        <v>57</v>
      </c>
      <c r="E15" s="83" t="s">
        <v>187</v>
      </c>
      <c r="F15" s="83"/>
      <c r="G15" s="23">
        <v>5</v>
      </c>
      <c r="H15" s="23">
        <v>5</v>
      </c>
      <c r="I15" s="23">
        <v>0</v>
      </c>
      <c r="J15" s="23">
        <v>0</v>
      </c>
      <c r="L15" s="24"/>
      <c r="M15" s="16"/>
      <c r="N15" s="16"/>
      <c r="O15" s="16"/>
      <c r="P15" s="16"/>
      <c r="Q15" s="16"/>
      <c r="S15" s="16"/>
      <c r="T15" s="16"/>
    </row>
    <row r="16" spans="1:20" s="2" customFormat="1" ht="50" customHeight="1">
      <c r="A16" s="6"/>
      <c r="B16" s="6" t="str">
        <f>_xlfn.XLOOKUP(A16,TrainingTable[Training Component],TrainingTable[Category of Training Stimulus],"")</f>
        <v/>
      </c>
      <c r="C16" s="6" t="s">
        <v>57</v>
      </c>
      <c r="D16" s="6" t="s">
        <v>57</v>
      </c>
      <c r="E16" s="83"/>
      <c r="F16" s="83"/>
      <c r="G16" s="23"/>
      <c r="H16" s="23"/>
      <c r="I16" s="23"/>
      <c r="J16" s="23"/>
      <c r="L16" s="24"/>
      <c r="M16" s="16"/>
      <c r="N16" s="16"/>
      <c r="O16" s="16"/>
      <c r="P16" s="16"/>
      <c r="Q16" s="16"/>
      <c r="S16" s="16"/>
      <c r="T16" s="16"/>
    </row>
    <row r="17" spans="1:20" s="2" customFormat="1" ht="50" customHeight="1">
      <c r="A17" s="6"/>
      <c r="B17" s="6" t="str">
        <f>_xlfn.XLOOKUP(A17,TrainingTable[Training Component],TrainingTable[Category of Training Stimulus],"")</f>
        <v/>
      </c>
      <c r="C17" s="6" t="s">
        <v>57</v>
      </c>
      <c r="D17" s="6" t="s">
        <v>57</v>
      </c>
      <c r="E17" s="83"/>
      <c r="F17" s="83"/>
      <c r="G17" s="23"/>
      <c r="H17" s="23"/>
      <c r="I17" s="23"/>
      <c r="J17" s="23"/>
      <c r="L17" s="24"/>
      <c r="M17" s="16"/>
      <c r="N17" s="16"/>
      <c r="O17" s="16"/>
      <c r="P17" s="16"/>
      <c r="Q17" s="16"/>
      <c r="S17" s="16"/>
      <c r="T17" s="16"/>
    </row>
    <row r="18" spans="1:20" s="2" customFormat="1" ht="50" customHeight="1">
      <c r="A18" s="6"/>
      <c r="B18" s="6" t="str">
        <f>_xlfn.XLOOKUP(A18,TrainingTable[Training Component],TrainingTable[Category of Training Stimulus],"")</f>
        <v/>
      </c>
      <c r="C18" s="6" t="s">
        <v>57</v>
      </c>
      <c r="D18" s="6" t="s">
        <v>57</v>
      </c>
      <c r="E18" s="83"/>
      <c r="F18" s="83"/>
      <c r="G18" s="23"/>
      <c r="H18" s="23"/>
      <c r="I18" s="23"/>
      <c r="J18" s="23"/>
      <c r="L18" s="24"/>
      <c r="M18" s="16"/>
      <c r="N18" s="16"/>
      <c r="O18" s="16"/>
      <c r="P18" s="16"/>
      <c r="Q18" s="16"/>
      <c r="S18" s="16"/>
      <c r="T18" s="16"/>
    </row>
    <row r="19" spans="1:20" s="2" customFormat="1" ht="50" customHeight="1">
      <c r="A19" s="6"/>
      <c r="B19" s="6" t="str">
        <f>_xlfn.XLOOKUP(A19,TrainingTable[Training Component],TrainingTable[Category of Training Stimulus],"")</f>
        <v/>
      </c>
      <c r="C19" s="6" t="s">
        <v>57</v>
      </c>
      <c r="D19" s="6" t="s">
        <v>57</v>
      </c>
      <c r="E19" s="83"/>
      <c r="F19" s="83"/>
      <c r="G19" s="23"/>
      <c r="H19" s="23"/>
      <c r="I19" s="23"/>
      <c r="J19" s="23"/>
      <c r="L19" s="24"/>
      <c r="M19" s="16"/>
      <c r="N19" s="16"/>
      <c r="O19" s="16"/>
      <c r="P19" s="16"/>
      <c r="Q19" s="16"/>
      <c r="S19" s="16"/>
      <c r="T19" s="16"/>
    </row>
    <row r="20" spans="1:20" s="2" customFormat="1" ht="50" customHeight="1">
      <c r="A20" s="6"/>
      <c r="B20" s="6" t="str">
        <f>_xlfn.XLOOKUP(A20,TrainingTable[Training Component],TrainingTable[Category of Training Stimulus],"")</f>
        <v/>
      </c>
      <c r="C20" s="6" t="s">
        <v>57</v>
      </c>
      <c r="D20" s="6" t="s">
        <v>57</v>
      </c>
      <c r="E20" s="83"/>
      <c r="F20" s="83"/>
      <c r="G20" s="23"/>
      <c r="H20" s="23"/>
      <c r="I20" s="23"/>
      <c r="J20" s="23"/>
      <c r="L20" s="24"/>
      <c r="M20" s="16"/>
      <c r="N20" s="16"/>
      <c r="O20" s="16"/>
      <c r="P20" s="16"/>
      <c r="Q20" s="16"/>
      <c r="S20" s="16"/>
      <c r="T20" s="16"/>
    </row>
    <row r="21" spans="1:20" s="2" customFormat="1" ht="50" customHeight="1">
      <c r="A21" s="6"/>
      <c r="B21" s="6" t="str">
        <f>_xlfn.XLOOKUP(A21,TrainingTable[Training Component],TrainingTable[Category of Training Stimulus],"")</f>
        <v/>
      </c>
      <c r="C21" s="6" t="s">
        <v>57</v>
      </c>
      <c r="D21" s="6" t="s">
        <v>57</v>
      </c>
      <c r="E21" s="83"/>
      <c r="F21" s="83"/>
      <c r="G21" s="23"/>
      <c r="H21" s="23"/>
      <c r="I21" s="23"/>
      <c r="J21" s="23"/>
      <c r="L21" s="24"/>
      <c r="M21" s="16"/>
      <c r="N21" s="16"/>
      <c r="O21" s="16"/>
      <c r="P21" s="16"/>
      <c r="Q21" s="16"/>
      <c r="S21" s="16"/>
      <c r="T21" s="16"/>
    </row>
    <row r="22" spans="1:20" s="2" customFormat="1" ht="50" customHeight="1">
      <c r="A22" s="6"/>
      <c r="B22" s="6" t="str">
        <f>_xlfn.XLOOKUP(A22,TrainingTable[Training Component],TrainingTable[Category of Training Stimulus],"")</f>
        <v/>
      </c>
      <c r="C22" s="6" t="s">
        <v>57</v>
      </c>
      <c r="D22" s="6" t="s">
        <v>57</v>
      </c>
      <c r="E22" s="83"/>
      <c r="F22" s="83"/>
      <c r="G22" s="23"/>
      <c r="H22" s="23"/>
      <c r="I22" s="23"/>
      <c r="J22" s="23"/>
      <c r="L22" s="24"/>
      <c r="M22" s="16"/>
      <c r="N22" s="16"/>
      <c r="O22" s="16"/>
      <c r="P22" s="16"/>
      <c r="Q22" s="16"/>
      <c r="S22" s="16"/>
      <c r="T22" s="16"/>
    </row>
    <row r="23" spans="1:20" s="2" customFormat="1" ht="50" customHeight="1">
      <c r="A23" s="6"/>
      <c r="B23" s="6" t="str">
        <f>_xlfn.XLOOKUP(A23,TrainingTable[Training Component],TrainingTable[Category of Training Stimulus],"")</f>
        <v/>
      </c>
      <c r="C23" s="6" t="s">
        <v>57</v>
      </c>
      <c r="D23" s="6" t="s">
        <v>57</v>
      </c>
      <c r="E23" s="83"/>
      <c r="F23" s="83"/>
      <c r="G23" s="23"/>
      <c r="H23" s="23"/>
      <c r="I23" s="23"/>
      <c r="J23" s="23"/>
      <c r="L23" s="24"/>
      <c r="M23" s="16"/>
      <c r="N23" s="16"/>
      <c r="O23" s="16"/>
      <c r="P23" s="16"/>
      <c r="Q23" s="16"/>
      <c r="S23" s="16"/>
      <c r="T23" s="16"/>
    </row>
    <row r="24" spans="1:20" s="2" customFormat="1" ht="50" customHeight="1">
      <c r="A24" s="6"/>
      <c r="B24" s="6" t="str">
        <f>_xlfn.XLOOKUP(A24,TrainingTable[Training Component],TrainingTable[Category of Training Stimulus],"")</f>
        <v/>
      </c>
      <c r="C24" s="6" t="s">
        <v>57</v>
      </c>
      <c r="D24" s="6" t="s">
        <v>57</v>
      </c>
      <c r="E24" s="83"/>
      <c r="F24" s="83"/>
      <c r="G24" s="23"/>
      <c r="H24" s="23"/>
      <c r="I24" s="23"/>
      <c r="J24" s="23"/>
      <c r="L24" s="24"/>
      <c r="M24" s="16"/>
      <c r="N24" s="16"/>
      <c r="O24" s="16"/>
      <c r="P24" s="16"/>
      <c r="Q24" s="16"/>
      <c r="S24" s="16"/>
      <c r="T24" s="16"/>
    </row>
    <row r="25" spans="1:20" s="2" customFormat="1" ht="50" customHeight="1">
      <c r="A25" s="6"/>
      <c r="B25" s="6" t="str">
        <f>_xlfn.XLOOKUP(A25,TrainingTable[Training Component],TrainingTable[Category of Training Stimulus],"")</f>
        <v/>
      </c>
      <c r="C25" s="6" t="s">
        <v>57</v>
      </c>
      <c r="D25" s="6" t="s">
        <v>57</v>
      </c>
      <c r="E25" s="83"/>
      <c r="F25" s="83"/>
      <c r="G25" s="23"/>
      <c r="H25" s="23"/>
      <c r="I25" s="23"/>
      <c r="J25" s="23"/>
      <c r="L25" s="24"/>
      <c r="M25" s="16"/>
      <c r="N25" s="16"/>
      <c r="O25" s="16"/>
      <c r="P25" s="16"/>
      <c r="Q25" s="16"/>
      <c r="S25" s="16"/>
      <c r="T25" s="16"/>
    </row>
    <row r="26" spans="1:20" s="2" customFormat="1" ht="50" customHeight="1">
      <c r="A26" s="6"/>
      <c r="B26" s="6" t="str">
        <f>_xlfn.XLOOKUP(A26,TrainingTable[Training Component],TrainingTable[Category of Training Stimulus],"")</f>
        <v/>
      </c>
      <c r="C26" s="6" t="s">
        <v>57</v>
      </c>
      <c r="D26" s="6" t="s">
        <v>57</v>
      </c>
      <c r="E26" s="83"/>
      <c r="F26" s="83"/>
      <c r="G26" s="23"/>
      <c r="H26" s="23"/>
      <c r="I26" s="23"/>
      <c r="J26" s="23"/>
      <c r="L26" s="24"/>
      <c r="M26" s="16"/>
      <c r="N26" s="16"/>
      <c r="O26" s="16"/>
      <c r="P26" s="16"/>
      <c r="Q26" s="16"/>
      <c r="S26" s="16"/>
      <c r="T26" s="16"/>
    </row>
    <row r="27" spans="1:20" s="2" customFormat="1" ht="50" customHeight="1">
      <c r="B27" s="2" t="str">
        <f>_xlfn.XLOOKUP(A27,TrainingTable[Training Component],TrainingTable[Category of Training Stimulus],"")</f>
        <v/>
      </c>
      <c r="E27" s="88"/>
      <c r="F27" s="88"/>
      <c r="G27" s="16"/>
      <c r="H27" s="16"/>
      <c r="I27" s="16"/>
      <c r="J27" s="16"/>
      <c r="L27" s="24"/>
      <c r="M27" s="16"/>
      <c r="N27" s="16"/>
      <c r="O27" s="16"/>
      <c r="P27" s="16"/>
      <c r="Q27" s="16"/>
      <c r="S27" s="16"/>
      <c r="T27" s="16"/>
    </row>
    <row r="28" spans="1:20" s="2" customFormat="1" ht="50" customHeight="1">
      <c r="B28" s="2" t="str">
        <f>_xlfn.XLOOKUP(A28,TrainingTable[Training Component],TrainingTable[Category of Training Stimulus],"")</f>
        <v/>
      </c>
      <c r="E28" s="88"/>
      <c r="F28" s="88"/>
      <c r="G28" s="16"/>
      <c r="H28" s="16"/>
      <c r="I28" s="16"/>
      <c r="J28" s="16"/>
      <c r="L28" s="24"/>
      <c r="M28" s="16"/>
      <c r="N28" s="16"/>
      <c r="O28" s="16"/>
      <c r="P28" s="16"/>
      <c r="Q28" s="16"/>
      <c r="S28" s="16"/>
      <c r="T28" s="16"/>
    </row>
    <row r="29" spans="1:20" s="2" customFormat="1" ht="50" customHeight="1">
      <c r="B29" s="2" t="str">
        <f>_xlfn.XLOOKUP(A29,TrainingTable[Training Component],TrainingTable[Category of Training Stimulus],"")</f>
        <v/>
      </c>
      <c r="E29" s="88"/>
      <c r="F29" s="88"/>
      <c r="G29" s="16"/>
      <c r="H29" s="16"/>
      <c r="I29" s="16"/>
      <c r="J29" s="16"/>
      <c r="L29" s="24"/>
      <c r="M29" s="16"/>
      <c r="N29" s="16"/>
      <c r="O29" s="16"/>
      <c r="P29" s="16"/>
      <c r="Q29" s="16"/>
      <c r="S29" s="16"/>
      <c r="T29" s="16"/>
    </row>
    <row r="30" spans="1:20" s="2" customFormat="1" ht="50" customHeight="1">
      <c r="B30" s="2" t="str">
        <f>_xlfn.XLOOKUP(A30,TrainingTable[Training Component],TrainingTable[Category of Training Stimulus],"")</f>
        <v/>
      </c>
      <c r="E30" s="18"/>
      <c r="F30" s="18"/>
      <c r="G30" s="16"/>
      <c r="H30" s="16"/>
      <c r="I30" s="16"/>
      <c r="J30" s="16"/>
      <c r="L30" s="24"/>
      <c r="M30" s="16"/>
      <c r="N30" s="16"/>
      <c r="O30" s="16"/>
      <c r="P30" s="16"/>
      <c r="Q30" s="16"/>
      <c r="S30" s="16"/>
      <c r="T30" s="16"/>
    </row>
    <row r="31" spans="1:20" s="2" customFormat="1" ht="50" customHeight="1">
      <c r="B31" s="2" t="str">
        <f>_xlfn.XLOOKUP(A31,TrainingTable[Training Component],TrainingTable[Category of Training Stimulus],"")</f>
        <v/>
      </c>
      <c r="E31" s="18"/>
      <c r="F31" s="18"/>
      <c r="G31" s="16"/>
      <c r="H31" s="16"/>
      <c r="I31" s="16"/>
      <c r="J31" s="16"/>
      <c r="L31" s="24"/>
      <c r="M31" s="16"/>
      <c r="N31" s="16"/>
      <c r="O31" s="16"/>
      <c r="P31" s="16"/>
      <c r="Q31" s="16"/>
      <c r="S31" s="16"/>
      <c r="T31" s="16"/>
    </row>
    <row r="32" spans="1:20" s="2" customFormat="1" ht="50" customHeight="1">
      <c r="B32" s="2" t="str">
        <f>_xlfn.XLOOKUP(A32,TrainingTable[Training Component],TrainingTable[Category of Training Stimulus],"")</f>
        <v/>
      </c>
      <c r="E32" s="18"/>
      <c r="F32" s="18"/>
      <c r="G32" s="16"/>
      <c r="H32" s="16"/>
      <c r="I32" s="16"/>
      <c r="J32" s="16"/>
      <c r="L32" s="24"/>
      <c r="M32" s="16"/>
      <c r="N32" s="16"/>
      <c r="O32" s="16"/>
      <c r="P32" s="16"/>
      <c r="Q32" s="16"/>
      <c r="S32" s="16"/>
      <c r="T32" s="16"/>
    </row>
    <row r="33" spans="5:20" s="2" customFormat="1" ht="25" customHeight="1">
      <c r="E33" s="18"/>
      <c r="F33" s="18"/>
      <c r="G33" s="16"/>
      <c r="H33" s="16"/>
      <c r="I33" s="16"/>
      <c r="J33" s="16"/>
      <c r="L33" s="24"/>
      <c r="M33" s="16"/>
      <c r="N33" s="16"/>
      <c r="O33" s="16"/>
      <c r="P33" s="16"/>
      <c r="Q33" s="16"/>
      <c r="S33" s="16"/>
      <c r="T33" s="16"/>
    </row>
    <row r="34" spans="5:20" s="2" customFormat="1" ht="25" customHeight="1">
      <c r="E34" s="18"/>
      <c r="F34" s="18"/>
      <c r="G34" s="16"/>
      <c r="H34" s="16"/>
      <c r="I34" s="16"/>
      <c r="J34" s="16"/>
      <c r="L34" s="24"/>
      <c r="M34" s="16"/>
      <c r="N34" s="16"/>
      <c r="O34" s="16"/>
      <c r="P34" s="16"/>
      <c r="Q34" s="16"/>
      <c r="S34" s="16"/>
      <c r="T34" s="16"/>
    </row>
    <row r="35" spans="5:20" s="2" customFormat="1" ht="25" customHeight="1">
      <c r="E35" s="18"/>
      <c r="F35" s="18"/>
      <c r="G35" s="16"/>
      <c r="H35" s="16"/>
      <c r="I35" s="16"/>
      <c r="J35" s="16"/>
      <c r="L35" s="24"/>
      <c r="M35" s="16"/>
      <c r="N35" s="16"/>
      <c r="O35" s="16"/>
      <c r="P35" s="16"/>
      <c r="Q35" s="16"/>
      <c r="S35" s="16"/>
      <c r="T35" s="16"/>
    </row>
    <row r="36" spans="5:20" s="2" customFormat="1" ht="25" customHeight="1">
      <c r="E36" s="18"/>
      <c r="F36" s="18"/>
      <c r="G36" s="16"/>
      <c r="H36" s="16"/>
      <c r="I36" s="16"/>
      <c r="J36" s="16"/>
      <c r="L36" s="24"/>
      <c r="M36" s="16"/>
      <c r="N36" s="16"/>
      <c r="O36" s="16"/>
      <c r="P36" s="16"/>
      <c r="Q36" s="16"/>
      <c r="S36" s="16"/>
      <c r="T36" s="16"/>
    </row>
    <row r="37" spans="5:20" s="2" customFormat="1" ht="25" customHeight="1">
      <c r="E37" s="18"/>
      <c r="F37" s="18"/>
      <c r="G37" s="16"/>
      <c r="H37" s="16"/>
      <c r="I37" s="16"/>
      <c r="J37" s="16"/>
      <c r="L37" s="24"/>
      <c r="M37" s="16"/>
      <c r="N37" s="16"/>
      <c r="O37" s="16"/>
      <c r="P37" s="16"/>
      <c r="Q37" s="16"/>
      <c r="S37" s="16"/>
      <c r="T37" s="16"/>
    </row>
    <row r="38" spans="5:20" s="2" customFormat="1" ht="25" customHeight="1">
      <c r="E38" s="18"/>
      <c r="F38" s="18"/>
      <c r="G38" s="16"/>
      <c r="H38" s="16"/>
      <c r="I38" s="16"/>
      <c r="J38" s="16"/>
      <c r="L38" s="24"/>
      <c r="M38" s="16"/>
      <c r="N38" s="16"/>
      <c r="O38" s="16"/>
      <c r="P38" s="16"/>
      <c r="Q38" s="16"/>
      <c r="S38" s="16"/>
      <c r="T38" s="16"/>
    </row>
    <row r="39" spans="5:20" s="2" customFormat="1" ht="25" customHeight="1">
      <c r="E39" s="18"/>
      <c r="F39" s="18"/>
      <c r="G39" s="16"/>
      <c r="H39" s="16"/>
      <c r="I39" s="16"/>
      <c r="J39" s="16"/>
      <c r="L39" s="24"/>
      <c r="M39" s="16"/>
      <c r="N39" s="16"/>
      <c r="O39" s="16"/>
      <c r="P39" s="16"/>
      <c r="Q39" s="16"/>
      <c r="S39" s="16"/>
      <c r="T39" s="16"/>
    </row>
    <row r="40" spans="5:20" s="2" customFormat="1" ht="25" customHeight="1">
      <c r="E40" s="18"/>
      <c r="F40" s="18"/>
      <c r="G40" s="16"/>
      <c r="H40" s="16"/>
      <c r="I40" s="16"/>
      <c r="J40" s="16"/>
      <c r="L40" s="24"/>
      <c r="M40" s="16"/>
      <c r="N40" s="16"/>
      <c r="O40" s="16"/>
      <c r="P40" s="16"/>
      <c r="Q40" s="16"/>
      <c r="S40" s="16"/>
      <c r="T40" s="16"/>
    </row>
    <row r="41" spans="5:20" s="2" customFormat="1" ht="25" customHeight="1">
      <c r="E41" s="18"/>
      <c r="F41" s="18"/>
      <c r="G41" s="16"/>
      <c r="H41" s="16"/>
      <c r="I41" s="16"/>
      <c r="J41" s="16"/>
      <c r="L41" s="24"/>
      <c r="M41" s="16"/>
      <c r="N41" s="16"/>
      <c r="O41" s="16"/>
      <c r="P41" s="16"/>
      <c r="Q41" s="16"/>
      <c r="S41" s="16"/>
      <c r="T41" s="16"/>
    </row>
    <row r="42" spans="5:20" s="2" customFormat="1" ht="25" customHeight="1">
      <c r="E42" s="18"/>
      <c r="F42" s="18"/>
      <c r="G42" s="16"/>
      <c r="H42" s="16"/>
      <c r="I42" s="16"/>
      <c r="J42" s="16"/>
      <c r="L42" s="24"/>
      <c r="M42" s="16"/>
      <c r="N42" s="16"/>
      <c r="O42" s="16"/>
      <c r="P42" s="16"/>
      <c r="Q42" s="16"/>
      <c r="S42" s="16"/>
      <c r="T42" s="16"/>
    </row>
    <row r="43" spans="5:20" s="2" customFormat="1" ht="25" customHeight="1">
      <c r="E43" s="18"/>
      <c r="F43" s="18"/>
      <c r="G43" s="16"/>
      <c r="H43" s="16"/>
      <c r="I43" s="16"/>
      <c r="J43" s="16"/>
      <c r="L43" s="24"/>
      <c r="M43" s="16"/>
      <c r="N43" s="16"/>
      <c r="O43" s="16"/>
      <c r="P43" s="16"/>
      <c r="Q43" s="16"/>
      <c r="S43" s="16"/>
      <c r="T43" s="16"/>
    </row>
    <row r="44" spans="5:20" s="2" customFormat="1" ht="25" customHeight="1">
      <c r="E44" s="18"/>
      <c r="F44" s="18"/>
      <c r="G44" s="16"/>
      <c r="H44" s="16"/>
      <c r="I44" s="16"/>
      <c r="J44" s="16"/>
      <c r="L44" s="24"/>
      <c r="M44" s="16"/>
      <c r="N44" s="16"/>
      <c r="O44" s="16"/>
      <c r="P44" s="16"/>
      <c r="Q44" s="16"/>
      <c r="S44" s="16"/>
      <c r="T44" s="16"/>
    </row>
    <row r="45" spans="5:20" s="2" customFormat="1" ht="25" customHeight="1">
      <c r="E45" s="18"/>
      <c r="F45" s="18"/>
      <c r="G45" s="16"/>
      <c r="H45" s="16"/>
      <c r="I45" s="16"/>
      <c r="J45" s="16"/>
      <c r="L45" s="24"/>
      <c r="M45" s="16"/>
      <c r="N45" s="16"/>
      <c r="O45" s="16"/>
      <c r="P45" s="16"/>
      <c r="Q45" s="16"/>
      <c r="S45" s="16"/>
      <c r="T45" s="16"/>
    </row>
    <row r="46" spans="5:20" s="2" customFormat="1" ht="25" customHeight="1">
      <c r="E46" s="18"/>
      <c r="F46" s="18"/>
      <c r="G46" s="16"/>
      <c r="H46" s="16"/>
      <c r="I46" s="16"/>
      <c r="J46" s="16"/>
      <c r="L46" s="24"/>
      <c r="M46" s="16"/>
      <c r="N46" s="16"/>
      <c r="O46" s="16"/>
      <c r="P46" s="16"/>
      <c r="Q46" s="16"/>
      <c r="S46" s="16"/>
      <c r="T46" s="16"/>
    </row>
    <row r="47" spans="5:20" s="2" customFormat="1" ht="25" customHeight="1">
      <c r="E47" s="18"/>
      <c r="F47" s="18"/>
      <c r="G47" s="16"/>
      <c r="H47" s="16"/>
      <c r="I47" s="16"/>
      <c r="J47" s="16"/>
      <c r="L47" s="24"/>
      <c r="M47" s="16"/>
      <c r="N47" s="16"/>
      <c r="O47" s="16"/>
      <c r="P47" s="16"/>
      <c r="Q47" s="16"/>
      <c r="S47" s="16"/>
      <c r="T47" s="16"/>
    </row>
    <row r="48" spans="5:20" s="2" customFormat="1" ht="25" customHeight="1">
      <c r="E48" s="18"/>
      <c r="F48" s="18"/>
      <c r="G48" s="16"/>
      <c r="H48" s="16"/>
      <c r="I48" s="16"/>
      <c r="J48" s="16"/>
      <c r="L48" s="24"/>
      <c r="M48" s="16"/>
      <c r="N48" s="16"/>
      <c r="O48" s="16"/>
      <c r="P48" s="16"/>
      <c r="Q48" s="16"/>
      <c r="S48" s="16"/>
      <c r="T48" s="16"/>
    </row>
    <row r="49" spans="5:20" s="2" customFormat="1" ht="25" customHeight="1">
      <c r="E49" s="18"/>
      <c r="F49" s="18"/>
      <c r="G49" s="16"/>
      <c r="H49" s="16"/>
      <c r="I49" s="16"/>
      <c r="J49" s="16"/>
      <c r="L49" s="24"/>
      <c r="M49" s="16"/>
      <c r="N49" s="16"/>
      <c r="O49" s="16"/>
      <c r="P49" s="16"/>
      <c r="Q49" s="16"/>
      <c r="S49" s="16"/>
      <c r="T49" s="16"/>
    </row>
    <row r="50" spans="5:20" s="2" customFormat="1" ht="25" customHeight="1">
      <c r="E50" s="18"/>
      <c r="F50" s="18"/>
      <c r="G50" s="16"/>
      <c r="H50" s="16"/>
      <c r="I50" s="16"/>
      <c r="J50" s="16"/>
      <c r="L50" s="24"/>
      <c r="M50" s="16"/>
      <c r="N50" s="16"/>
      <c r="O50" s="16"/>
      <c r="P50" s="16"/>
      <c r="Q50" s="16"/>
      <c r="S50" s="16"/>
      <c r="T50" s="16"/>
    </row>
    <row r="51" spans="5:20" s="2" customFormat="1" ht="25" customHeight="1">
      <c r="E51" s="18"/>
      <c r="F51" s="18"/>
      <c r="G51" s="16"/>
      <c r="H51" s="16"/>
      <c r="I51" s="16"/>
      <c r="J51" s="16"/>
      <c r="L51" s="24"/>
      <c r="M51" s="16"/>
      <c r="N51" s="16"/>
      <c r="O51" s="16"/>
      <c r="P51" s="16"/>
      <c r="Q51" s="16"/>
      <c r="S51" s="16"/>
      <c r="T51" s="16"/>
    </row>
    <row r="52" spans="5:20" s="2" customFormat="1" ht="25" customHeight="1">
      <c r="E52" s="18"/>
      <c r="F52" s="18"/>
      <c r="G52" s="16"/>
      <c r="H52" s="16"/>
      <c r="I52" s="16"/>
      <c r="J52" s="16"/>
      <c r="L52" s="24"/>
      <c r="M52" s="16"/>
      <c r="N52" s="16"/>
      <c r="O52" s="16"/>
      <c r="P52" s="16"/>
      <c r="Q52" s="16"/>
      <c r="S52" s="16"/>
      <c r="T52" s="16"/>
    </row>
    <row r="53" spans="5:20" s="2" customFormat="1" ht="25" customHeight="1">
      <c r="E53" s="18"/>
      <c r="F53" s="18"/>
      <c r="G53" s="16"/>
      <c r="H53" s="16"/>
      <c r="I53" s="16"/>
      <c r="J53" s="16"/>
      <c r="L53" s="24"/>
      <c r="M53" s="16"/>
      <c r="N53" s="16"/>
      <c r="O53" s="16"/>
      <c r="P53" s="16"/>
      <c r="Q53" s="16"/>
      <c r="S53" s="16"/>
      <c r="T53" s="16"/>
    </row>
    <row r="54" spans="5:20" s="2" customFormat="1" ht="25" customHeight="1">
      <c r="E54" s="18"/>
      <c r="F54" s="18"/>
      <c r="G54" s="16"/>
      <c r="H54" s="16"/>
      <c r="I54" s="16"/>
      <c r="J54" s="16"/>
      <c r="L54" s="24"/>
      <c r="M54" s="16"/>
      <c r="N54" s="16"/>
      <c r="O54" s="16"/>
      <c r="P54" s="16"/>
      <c r="Q54" s="16"/>
      <c r="S54" s="16"/>
      <c r="T54" s="16"/>
    </row>
    <row r="55" spans="5:20" s="2" customFormat="1" ht="25" customHeight="1">
      <c r="E55" s="18"/>
      <c r="F55" s="18"/>
      <c r="G55" s="16"/>
      <c r="H55" s="16"/>
      <c r="I55" s="16"/>
      <c r="J55" s="16"/>
      <c r="L55" s="24"/>
      <c r="M55" s="16"/>
      <c r="N55" s="16"/>
      <c r="O55" s="16"/>
      <c r="P55" s="16"/>
      <c r="Q55" s="16"/>
      <c r="S55" s="16"/>
      <c r="T55" s="16"/>
    </row>
    <row r="56" spans="5:20" s="2" customFormat="1" ht="25" customHeight="1">
      <c r="E56" s="18"/>
      <c r="F56" s="18"/>
      <c r="G56" s="16"/>
      <c r="H56" s="16"/>
      <c r="I56" s="16"/>
      <c r="J56" s="16"/>
      <c r="L56" s="24"/>
      <c r="M56" s="16"/>
      <c r="N56" s="16"/>
      <c r="O56" s="16"/>
      <c r="P56" s="16"/>
      <c r="Q56" s="16"/>
      <c r="S56" s="16"/>
      <c r="T56" s="16"/>
    </row>
    <row r="57" spans="5:20" s="2" customFormat="1" ht="25" customHeight="1">
      <c r="E57" s="18"/>
      <c r="F57" s="18"/>
      <c r="G57" s="16"/>
      <c r="H57" s="16"/>
      <c r="I57" s="16"/>
      <c r="J57" s="16"/>
      <c r="L57" s="24"/>
      <c r="M57" s="16"/>
      <c r="N57" s="16"/>
      <c r="O57" s="16"/>
      <c r="P57" s="16"/>
      <c r="Q57" s="16"/>
      <c r="S57" s="16"/>
      <c r="T57" s="16"/>
    </row>
    <row r="58" spans="5:20" s="2" customFormat="1" ht="25" customHeight="1">
      <c r="E58" s="18"/>
      <c r="F58" s="18"/>
      <c r="G58" s="16"/>
      <c r="H58" s="16"/>
      <c r="I58" s="16"/>
      <c r="J58" s="16"/>
      <c r="L58" s="24"/>
      <c r="M58" s="16"/>
      <c r="N58" s="16"/>
      <c r="O58" s="16"/>
      <c r="P58" s="16"/>
      <c r="Q58" s="16"/>
      <c r="S58" s="16"/>
      <c r="T58" s="16"/>
    </row>
    <row r="59" spans="5:20" s="2" customFormat="1" ht="25" customHeight="1">
      <c r="E59" s="18"/>
      <c r="F59" s="18"/>
      <c r="G59" s="16"/>
      <c r="H59" s="16"/>
      <c r="I59" s="16"/>
      <c r="J59" s="16"/>
      <c r="L59" s="24"/>
      <c r="M59" s="16"/>
      <c r="N59" s="16"/>
      <c r="O59" s="16"/>
      <c r="P59" s="16"/>
      <c r="Q59" s="16"/>
      <c r="S59" s="16"/>
      <c r="T59" s="16"/>
    </row>
    <row r="60" spans="5:20" s="2" customFormat="1" ht="25" customHeight="1">
      <c r="E60" s="18"/>
      <c r="F60" s="18"/>
      <c r="G60" s="16"/>
      <c r="H60" s="16"/>
      <c r="I60" s="16"/>
      <c r="J60" s="16"/>
      <c r="L60" s="24"/>
      <c r="M60" s="16"/>
      <c r="N60" s="16"/>
      <c r="O60" s="16"/>
      <c r="P60" s="16"/>
      <c r="Q60" s="16"/>
      <c r="S60" s="16"/>
      <c r="T60" s="16"/>
    </row>
    <row r="61" spans="5:20" s="2" customFormat="1" ht="25" customHeight="1">
      <c r="E61" s="18"/>
      <c r="F61" s="18"/>
      <c r="G61" s="16"/>
      <c r="H61" s="16"/>
      <c r="I61" s="16"/>
      <c r="J61" s="16"/>
      <c r="L61" s="24"/>
      <c r="M61" s="16"/>
      <c r="N61" s="16"/>
      <c r="O61" s="16"/>
      <c r="P61" s="16"/>
      <c r="Q61" s="16"/>
      <c r="S61" s="16"/>
      <c r="T61" s="16"/>
    </row>
    <row r="62" spans="5:20" s="2" customFormat="1" ht="25" customHeight="1">
      <c r="E62" s="18"/>
      <c r="F62" s="18"/>
      <c r="G62" s="16"/>
      <c r="H62" s="16"/>
      <c r="I62" s="16"/>
      <c r="J62" s="16"/>
      <c r="L62" s="24"/>
      <c r="M62" s="16"/>
      <c r="N62" s="16"/>
      <c r="O62" s="16"/>
      <c r="P62" s="16"/>
      <c r="Q62" s="16"/>
      <c r="S62" s="16"/>
      <c r="T62" s="16"/>
    </row>
    <row r="63" spans="5:20" s="2" customFormat="1" ht="25" customHeight="1">
      <c r="E63" s="18"/>
      <c r="F63" s="18"/>
      <c r="G63" s="16"/>
      <c r="H63" s="16"/>
      <c r="I63" s="16"/>
      <c r="J63" s="16"/>
      <c r="L63" s="24"/>
      <c r="M63" s="16"/>
      <c r="N63" s="16"/>
      <c r="O63" s="16"/>
      <c r="P63" s="16"/>
      <c r="Q63" s="16"/>
      <c r="S63" s="16"/>
      <c r="T63" s="16"/>
    </row>
    <row r="64" spans="5:20" s="2" customFormat="1" ht="25" customHeight="1">
      <c r="E64" s="18"/>
      <c r="F64" s="18"/>
      <c r="G64" s="16"/>
      <c r="H64" s="16"/>
      <c r="I64" s="16"/>
      <c r="J64" s="16"/>
      <c r="L64" s="24"/>
      <c r="M64" s="16"/>
      <c r="N64" s="16"/>
      <c r="O64" s="16"/>
      <c r="P64" s="16"/>
      <c r="Q64" s="16"/>
      <c r="S64" s="16"/>
      <c r="T64" s="16"/>
    </row>
    <row r="65" spans="5:20" s="2" customFormat="1" ht="25" customHeight="1">
      <c r="E65" s="18"/>
      <c r="F65" s="18"/>
      <c r="G65" s="16"/>
      <c r="H65" s="16"/>
      <c r="I65" s="16"/>
      <c r="J65" s="16"/>
      <c r="L65" s="24"/>
      <c r="M65" s="16"/>
      <c r="N65" s="16"/>
      <c r="O65" s="16"/>
      <c r="P65" s="16"/>
      <c r="Q65" s="16"/>
      <c r="S65" s="16"/>
      <c r="T65" s="16"/>
    </row>
    <row r="66" spans="5:20" s="2" customFormat="1" ht="25" customHeight="1">
      <c r="E66" s="18"/>
      <c r="F66" s="18"/>
      <c r="G66" s="16"/>
      <c r="H66" s="16"/>
      <c r="I66" s="16"/>
      <c r="J66" s="16"/>
      <c r="L66" s="24"/>
      <c r="M66" s="16"/>
      <c r="N66" s="16"/>
      <c r="O66" s="16"/>
      <c r="P66" s="16"/>
      <c r="Q66" s="16"/>
      <c r="S66" s="16"/>
      <c r="T66" s="16"/>
    </row>
    <row r="67" spans="5:20" s="2" customFormat="1" ht="25" customHeight="1">
      <c r="E67" s="18"/>
      <c r="F67" s="18"/>
      <c r="G67" s="16"/>
      <c r="H67" s="16"/>
      <c r="I67" s="16"/>
      <c r="J67" s="16"/>
      <c r="L67" s="24"/>
      <c r="M67" s="16"/>
      <c r="N67" s="16"/>
      <c r="O67" s="16"/>
      <c r="P67" s="16"/>
      <c r="Q67" s="16"/>
      <c r="S67" s="16"/>
      <c r="T67" s="16"/>
    </row>
    <row r="68" spans="5:20" s="2" customFormat="1" ht="25" customHeight="1">
      <c r="E68" s="18"/>
      <c r="F68" s="18"/>
      <c r="G68" s="16"/>
      <c r="H68" s="16"/>
      <c r="I68" s="16"/>
      <c r="J68" s="16"/>
      <c r="L68" s="24"/>
      <c r="M68" s="16"/>
      <c r="N68" s="16"/>
      <c r="O68" s="16"/>
      <c r="P68" s="16"/>
      <c r="Q68" s="16"/>
      <c r="S68" s="16"/>
      <c r="T68" s="16"/>
    </row>
    <row r="69" spans="5:20" s="2" customFormat="1" ht="25" customHeight="1">
      <c r="E69" s="18"/>
      <c r="F69" s="18"/>
      <c r="G69" s="16"/>
      <c r="H69" s="16"/>
      <c r="I69" s="16"/>
      <c r="J69" s="16"/>
      <c r="L69" s="24"/>
      <c r="M69" s="16"/>
      <c r="N69" s="16"/>
      <c r="O69" s="16"/>
      <c r="P69" s="16"/>
      <c r="Q69" s="16"/>
      <c r="S69" s="16"/>
      <c r="T69" s="16"/>
    </row>
    <row r="70" spans="5:20" s="2" customFormat="1" ht="25" customHeight="1">
      <c r="E70" s="18"/>
      <c r="F70" s="18"/>
      <c r="G70" s="16"/>
      <c r="H70" s="16"/>
      <c r="I70" s="16"/>
      <c r="J70" s="16"/>
      <c r="L70" s="24"/>
      <c r="M70" s="16"/>
      <c r="N70" s="16"/>
      <c r="O70" s="16"/>
      <c r="P70" s="16"/>
      <c r="Q70" s="16"/>
      <c r="S70" s="16"/>
      <c r="T70" s="16"/>
    </row>
    <row r="71" spans="5:20" s="2" customFormat="1" ht="25" customHeight="1">
      <c r="E71" s="18"/>
      <c r="F71" s="18"/>
      <c r="G71" s="16"/>
      <c r="H71" s="16"/>
      <c r="I71" s="16"/>
      <c r="J71" s="16"/>
      <c r="L71" s="24"/>
      <c r="M71" s="16"/>
      <c r="N71" s="16"/>
      <c r="O71" s="16"/>
      <c r="P71" s="16"/>
      <c r="Q71" s="16"/>
      <c r="S71" s="16"/>
      <c r="T71" s="16"/>
    </row>
    <row r="72" spans="5:20" s="2" customFormat="1" ht="25" customHeight="1">
      <c r="E72" s="18"/>
      <c r="F72" s="18"/>
      <c r="G72" s="16"/>
      <c r="H72" s="16"/>
      <c r="I72" s="16"/>
      <c r="J72" s="16"/>
      <c r="L72" s="24"/>
      <c r="M72" s="16"/>
      <c r="N72" s="16"/>
      <c r="O72" s="16"/>
      <c r="P72" s="16"/>
      <c r="Q72" s="16"/>
      <c r="S72" s="16"/>
      <c r="T72" s="16"/>
    </row>
    <row r="73" spans="5:20" s="2" customFormat="1" ht="25" customHeight="1">
      <c r="E73" s="18"/>
      <c r="F73" s="18"/>
      <c r="G73" s="16"/>
      <c r="H73" s="16"/>
      <c r="I73" s="16"/>
      <c r="J73" s="16"/>
      <c r="L73" s="24"/>
      <c r="M73" s="16"/>
      <c r="N73" s="16"/>
      <c r="O73" s="16"/>
      <c r="P73" s="16"/>
      <c r="Q73" s="16"/>
      <c r="S73" s="16"/>
      <c r="T73" s="16"/>
    </row>
    <row r="74" spans="5:20" s="2" customFormat="1" ht="25" customHeight="1">
      <c r="E74" s="18"/>
      <c r="F74" s="18"/>
      <c r="G74" s="16"/>
      <c r="H74" s="16"/>
      <c r="I74" s="16"/>
      <c r="J74" s="16"/>
      <c r="L74" s="24"/>
      <c r="M74" s="16"/>
      <c r="N74" s="16"/>
      <c r="O74" s="16"/>
      <c r="P74" s="16"/>
      <c r="Q74" s="16"/>
      <c r="S74" s="16"/>
      <c r="T74" s="16"/>
    </row>
    <row r="75" spans="5:20" s="2" customFormat="1" ht="25" customHeight="1">
      <c r="E75" s="18"/>
      <c r="F75" s="18"/>
      <c r="G75" s="16"/>
      <c r="H75" s="16"/>
      <c r="I75" s="16"/>
      <c r="J75" s="16"/>
      <c r="L75" s="24"/>
      <c r="M75" s="16"/>
      <c r="N75" s="16"/>
      <c r="O75" s="16"/>
      <c r="P75" s="16"/>
      <c r="Q75" s="16"/>
      <c r="S75" s="16"/>
      <c r="T75" s="16"/>
    </row>
    <row r="76" spans="5:20" s="2" customFormat="1" ht="25" customHeight="1">
      <c r="E76" s="18"/>
      <c r="F76" s="18"/>
      <c r="G76" s="16"/>
      <c r="H76" s="16"/>
      <c r="I76" s="16"/>
      <c r="J76" s="16"/>
      <c r="L76" s="24"/>
      <c r="M76" s="16"/>
      <c r="N76" s="16"/>
      <c r="O76" s="16"/>
      <c r="P76" s="16"/>
      <c r="Q76" s="16"/>
      <c r="S76" s="16"/>
      <c r="T76" s="16"/>
    </row>
    <row r="77" spans="5:20" s="2" customFormat="1" ht="25" customHeight="1">
      <c r="E77" s="18"/>
      <c r="F77" s="18"/>
      <c r="G77" s="16"/>
      <c r="H77" s="16"/>
      <c r="I77" s="16"/>
      <c r="J77" s="16"/>
      <c r="L77" s="24"/>
      <c r="M77" s="16"/>
      <c r="N77" s="16"/>
      <c r="O77" s="16"/>
      <c r="P77" s="16"/>
      <c r="Q77" s="16"/>
      <c r="S77" s="16"/>
      <c r="T77" s="16"/>
    </row>
    <row r="78" spans="5:20" s="2" customFormat="1" ht="25" customHeight="1">
      <c r="E78" s="18"/>
      <c r="F78" s="18"/>
      <c r="G78" s="16"/>
      <c r="H78" s="16"/>
      <c r="I78" s="16"/>
      <c r="J78" s="16"/>
      <c r="L78" s="24"/>
      <c r="M78" s="16"/>
      <c r="N78" s="16"/>
      <c r="O78" s="16"/>
      <c r="P78" s="16"/>
      <c r="Q78" s="16"/>
      <c r="S78" s="16"/>
      <c r="T78" s="16"/>
    </row>
    <row r="79" spans="5:20" s="2" customFormat="1" ht="25" customHeight="1">
      <c r="E79" s="18"/>
      <c r="F79" s="18"/>
      <c r="G79" s="16"/>
      <c r="H79" s="16"/>
      <c r="I79" s="16"/>
      <c r="J79" s="16"/>
      <c r="L79" s="24"/>
      <c r="M79" s="16"/>
      <c r="N79" s="16"/>
      <c r="O79" s="16"/>
      <c r="P79" s="16"/>
      <c r="Q79" s="16"/>
      <c r="S79" s="16"/>
      <c r="T79" s="16"/>
    </row>
    <row r="80" spans="5:20" s="2" customFormat="1" ht="25" customHeight="1">
      <c r="E80" s="18"/>
      <c r="F80" s="18"/>
      <c r="G80" s="16"/>
      <c r="H80" s="16"/>
      <c r="I80" s="16"/>
      <c r="J80" s="16"/>
      <c r="L80" s="24"/>
      <c r="M80" s="16"/>
      <c r="N80" s="16"/>
      <c r="O80" s="16"/>
      <c r="P80" s="16"/>
      <c r="Q80" s="16"/>
      <c r="S80" s="16"/>
      <c r="T80" s="16"/>
    </row>
    <row r="81" spans="5:20" s="2" customFormat="1" ht="25" customHeight="1">
      <c r="E81" s="18"/>
      <c r="F81" s="18"/>
      <c r="G81" s="16"/>
      <c r="H81" s="16"/>
      <c r="I81" s="16"/>
      <c r="J81" s="16"/>
      <c r="L81" s="24"/>
      <c r="M81" s="16"/>
      <c r="N81" s="16"/>
      <c r="O81" s="16"/>
      <c r="P81" s="16"/>
      <c r="Q81" s="16"/>
      <c r="S81" s="16"/>
      <c r="T81" s="16"/>
    </row>
    <row r="82" spans="5:20" s="2" customFormat="1" ht="25" customHeight="1">
      <c r="E82" s="18"/>
      <c r="F82" s="18"/>
      <c r="G82" s="16"/>
      <c r="H82" s="16"/>
      <c r="I82" s="16"/>
      <c r="J82" s="16"/>
      <c r="L82" s="24"/>
      <c r="M82" s="16"/>
      <c r="N82" s="16"/>
      <c r="O82" s="16"/>
      <c r="P82" s="16"/>
      <c r="Q82" s="16"/>
      <c r="S82" s="16"/>
      <c r="T82" s="16"/>
    </row>
    <row r="83" spans="5:20" s="2" customFormat="1" ht="25" customHeight="1">
      <c r="E83" s="18"/>
      <c r="F83" s="18"/>
      <c r="G83" s="16"/>
      <c r="H83" s="16"/>
      <c r="I83" s="16"/>
      <c r="J83" s="16"/>
      <c r="L83" s="24"/>
      <c r="M83" s="16"/>
      <c r="N83" s="16"/>
      <c r="O83" s="16"/>
      <c r="P83" s="16"/>
      <c r="Q83" s="16"/>
      <c r="S83" s="16"/>
      <c r="T83" s="16"/>
    </row>
    <row r="84" spans="5:20" s="2" customFormat="1" ht="25" customHeight="1">
      <c r="E84" s="18"/>
      <c r="F84" s="18"/>
      <c r="G84" s="16"/>
      <c r="H84" s="16"/>
      <c r="I84" s="16"/>
      <c r="J84" s="16"/>
      <c r="L84" s="24"/>
      <c r="M84" s="16"/>
      <c r="N84" s="16"/>
      <c r="O84" s="16"/>
      <c r="P84" s="16"/>
      <c r="Q84" s="16"/>
      <c r="S84" s="16"/>
      <c r="T84" s="16"/>
    </row>
    <row r="85" spans="5:20" s="2" customFormat="1" ht="25" customHeight="1">
      <c r="E85" s="18"/>
      <c r="F85" s="18"/>
      <c r="G85" s="16"/>
      <c r="H85" s="16"/>
      <c r="I85" s="16"/>
      <c r="J85" s="16"/>
      <c r="L85" s="24"/>
      <c r="M85" s="16"/>
      <c r="N85" s="16"/>
      <c r="O85" s="16"/>
      <c r="P85" s="16"/>
      <c r="Q85" s="16"/>
      <c r="S85" s="16"/>
      <c r="T85" s="16"/>
    </row>
    <row r="86" spans="5:20" s="2" customFormat="1" ht="25" customHeight="1">
      <c r="E86" s="18"/>
      <c r="F86" s="18"/>
      <c r="G86" s="16"/>
      <c r="H86" s="16"/>
      <c r="I86" s="16"/>
      <c r="J86" s="16"/>
      <c r="L86" s="24"/>
      <c r="M86" s="16"/>
      <c r="N86" s="16"/>
      <c r="O86" s="16"/>
      <c r="P86" s="16"/>
      <c r="Q86" s="16"/>
      <c r="S86" s="16"/>
      <c r="T86" s="16"/>
    </row>
    <row r="87" spans="5:20" s="2" customFormat="1" ht="25" customHeight="1">
      <c r="E87" s="18"/>
      <c r="F87" s="18"/>
      <c r="G87" s="16"/>
      <c r="H87" s="16"/>
      <c r="I87" s="16"/>
      <c r="J87" s="16"/>
      <c r="L87" s="24"/>
      <c r="M87" s="16"/>
      <c r="N87" s="16"/>
      <c r="O87" s="16"/>
      <c r="P87" s="16"/>
      <c r="Q87" s="16"/>
      <c r="S87" s="16"/>
      <c r="T87" s="16"/>
    </row>
    <row r="88" spans="5:20" s="2" customFormat="1" ht="25" customHeight="1">
      <c r="E88" s="18"/>
      <c r="F88" s="18"/>
      <c r="G88" s="16"/>
      <c r="H88" s="16"/>
      <c r="I88" s="16"/>
      <c r="J88" s="16"/>
      <c r="L88" s="24"/>
      <c r="M88" s="16"/>
      <c r="N88" s="16"/>
      <c r="O88" s="16"/>
      <c r="P88" s="16"/>
      <c r="Q88" s="16"/>
      <c r="S88" s="16"/>
      <c r="T88" s="16"/>
    </row>
    <row r="89" spans="5:20" s="2" customFormat="1" ht="25" customHeight="1">
      <c r="E89" s="18"/>
      <c r="F89" s="18"/>
      <c r="G89" s="16"/>
      <c r="H89" s="16"/>
      <c r="I89" s="16"/>
      <c r="J89" s="16"/>
      <c r="L89" s="24"/>
      <c r="M89" s="16"/>
      <c r="N89" s="16"/>
      <c r="O89" s="16"/>
      <c r="P89" s="16"/>
      <c r="Q89" s="16"/>
      <c r="S89" s="16"/>
      <c r="T89" s="16"/>
    </row>
    <row r="90" spans="5:20" s="2" customFormat="1" ht="25" customHeight="1">
      <c r="E90" s="18"/>
      <c r="F90" s="18"/>
      <c r="G90" s="16"/>
      <c r="H90" s="16"/>
      <c r="I90" s="16"/>
      <c r="J90" s="16"/>
      <c r="L90" s="24"/>
      <c r="M90" s="16"/>
      <c r="N90" s="16"/>
      <c r="O90" s="16"/>
      <c r="P90" s="16"/>
      <c r="Q90" s="16"/>
      <c r="S90" s="16"/>
      <c r="T90" s="16"/>
    </row>
    <row r="91" spans="5:20" s="2" customFormat="1" ht="25" customHeight="1">
      <c r="E91" s="18"/>
      <c r="F91" s="18"/>
      <c r="G91" s="16"/>
      <c r="H91" s="16"/>
      <c r="I91" s="16"/>
      <c r="J91" s="16"/>
      <c r="L91" s="24"/>
      <c r="M91" s="16"/>
      <c r="N91" s="16"/>
      <c r="O91" s="16"/>
      <c r="P91" s="16"/>
      <c r="Q91" s="16"/>
      <c r="S91" s="16"/>
      <c r="T91" s="16"/>
    </row>
    <row r="92" spans="5:20" s="2" customFormat="1" ht="25" customHeight="1">
      <c r="E92" s="18"/>
      <c r="F92" s="18"/>
      <c r="G92" s="16"/>
      <c r="H92" s="16"/>
      <c r="I92" s="16"/>
      <c r="J92" s="16"/>
      <c r="L92" s="24"/>
      <c r="M92" s="16"/>
      <c r="N92" s="16"/>
      <c r="O92" s="16"/>
      <c r="P92" s="16"/>
      <c r="Q92" s="16"/>
      <c r="S92" s="16"/>
      <c r="T92" s="16"/>
    </row>
    <row r="93" spans="5:20" s="2" customFormat="1" ht="25" customHeight="1">
      <c r="E93" s="18"/>
      <c r="F93" s="18"/>
      <c r="G93" s="16"/>
      <c r="H93" s="16"/>
      <c r="I93" s="16"/>
      <c r="J93" s="16"/>
      <c r="L93" s="24"/>
      <c r="M93" s="16"/>
      <c r="N93" s="16"/>
      <c r="O93" s="16"/>
      <c r="P93" s="16"/>
      <c r="Q93" s="16"/>
      <c r="S93" s="16"/>
      <c r="T93" s="16"/>
    </row>
  </sheetData>
  <mergeCells count="39">
    <mergeCell ref="A2:A3"/>
    <mergeCell ref="B2:B3"/>
    <mergeCell ref="K2:K3"/>
    <mergeCell ref="D2:D3"/>
    <mergeCell ref="C2:C3"/>
    <mergeCell ref="E2:F3"/>
    <mergeCell ref="E17:F17"/>
    <mergeCell ref="E5:F5"/>
    <mergeCell ref="E6:F6"/>
    <mergeCell ref="E7:F7"/>
    <mergeCell ref="E8:F8"/>
    <mergeCell ref="E9:F9"/>
    <mergeCell ref="E10:F10"/>
    <mergeCell ref="E12:F12"/>
    <mergeCell ref="E13:F13"/>
    <mergeCell ref="E14:F14"/>
    <mergeCell ref="E15:F15"/>
    <mergeCell ref="E16:F16"/>
    <mergeCell ref="E29:F29"/>
    <mergeCell ref="E18:F18"/>
    <mergeCell ref="E19:F19"/>
    <mergeCell ref="E20:F20"/>
    <mergeCell ref="E21:F21"/>
    <mergeCell ref="E22:F22"/>
    <mergeCell ref="E23:F23"/>
    <mergeCell ref="E24:F24"/>
    <mergeCell ref="E25:F25"/>
    <mergeCell ref="E26:F26"/>
    <mergeCell ref="E27:F27"/>
    <mergeCell ref="E28:F28"/>
    <mergeCell ref="Q2:T2"/>
    <mergeCell ref="E11:F11"/>
    <mergeCell ref="M2:P2"/>
    <mergeCell ref="M1:P1"/>
    <mergeCell ref="Q1:T1"/>
    <mergeCell ref="G1:J1"/>
    <mergeCell ref="E4:F4"/>
    <mergeCell ref="G2:H2"/>
    <mergeCell ref="I2:J2"/>
  </mergeCells>
  <conditionalFormatting sqref="A4:F4">
    <cfRule type="expression" dxfId="1103" priority="368">
      <formula>$B$4="Speed Development"</formula>
    </cfRule>
    <cfRule type="expression" dxfId="1102" priority="367">
      <formula>$B$4="Lactate Tolerance"</formula>
    </cfRule>
    <cfRule type="expression" dxfId="1101" priority="366">
      <formula>$B$4="VO2 Max"</formula>
    </cfRule>
    <cfRule type="expression" dxfId="1100" priority="365">
      <formula>$B$4="Threshold"</formula>
    </cfRule>
    <cfRule type="expression" dxfId="1099" priority="364">
      <formula>$B$4="Turnover and Pace Work"</formula>
    </cfRule>
    <cfRule type="expression" dxfId="1098" priority="363">
      <formula>$B$4="Aerobic Running"</formula>
    </cfRule>
    <cfRule type="expression" dxfId="1097" priority="362">
      <formula>$B$4="Stretching and Mobility"</formula>
    </cfRule>
    <cfRule type="expression" dxfId="1096" priority="361">
      <formula>$B$4="Recovery"</formula>
    </cfRule>
  </conditionalFormatting>
  <conditionalFormatting sqref="A5:F5">
    <cfRule type="expression" dxfId="1095" priority="176">
      <formula>$B$5="Speed Development"</formula>
    </cfRule>
    <cfRule type="expression" dxfId="1094" priority="175">
      <formula>$B$5="Lactate Tolerance"</formula>
    </cfRule>
    <cfRule type="expression" dxfId="1093" priority="174">
      <formula>$B$5="VO2 Max"</formula>
    </cfRule>
    <cfRule type="expression" dxfId="1092" priority="173">
      <formula>$B$5="Threshold"</formula>
    </cfRule>
    <cfRule type="expression" dxfId="1091" priority="172">
      <formula>$B$5="Turnover and Pace Work"</formula>
    </cfRule>
    <cfRule type="expression" dxfId="1090" priority="171">
      <formula>$B$5="Aerobic Running"</formula>
    </cfRule>
    <cfRule type="expression" dxfId="1089" priority="170">
      <formula>$B$5="Stretching and Mobility"</formula>
    </cfRule>
    <cfRule type="expression" dxfId="1088" priority="169">
      <formula>$B$5="Recovery"</formula>
    </cfRule>
  </conditionalFormatting>
  <conditionalFormatting sqref="A6:F6">
    <cfRule type="expression" dxfId="1087" priority="164">
      <formula>$B$6="Turnover and Pace Work"</formula>
    </cfRule>
    <cfRule type="expression" dxfId="1086" priority="167">
      <formula>$B$6="Lactate Tolerance"</formula>
    </cfRule>
    <cfRule type="expression" dxfId="1085" priority="166">
      <formula>$B$6="VO2 Max"</formula>
    </cfRule>
    <cfRule type="expression" dxfId="1084" priority="165">
      <formula>$B$6="Threshold"</formula>
    </cfRule>
    <cfRule type="expression" dxfId="1083" priority="168">
      <formula>$B$6="Speed Development"</formula>
    </cfRule>
    <cfRule type="expression" dxfId="1082" priority="163">
      <formula>$B$6="Aerobic Running"</formula>
    </cfRule>
    <cfRule type="expression" dxfId="1081" priority="162">
      <formula>$B$6="Stretching and Mobility"</formula>
    </cfRule>
    <cfRule type="expression" dxfId="1080" priority="161">
      <formula>$B$6="Recovery"</formula>
    </cfRule>
  </conditionalFormatting>
  <conditionalFormatting sqref="A7:F7">
    <cfRule type="expression" dxfId="1079" priority="160">
      <formula>$B$7="Speed Development"</formula>
    </cfRule>
    <cfRule type="expression" dxfId="1078" priority="159">
      <formula>$B$7="Lactate Tolerance"</formula>
    </cfRule>
    <cfRule type="expression" dxfId="1077" priority="158">
      <formula>$B$7="VO2 Max"</formula>
    </cfRule>
    <cfRule type="expression" dxfId="1076" priority="157">
      <formula>$B$7="Threshold"</formula>
    </cfRule>
    <cfRule type="expression" dxfId="1075" priority="156">
      <formula>$B$7="Turnover and Pace Work"</formula>
    </cfRule>
    <cfRule type="expression" dxfId="1074" priority="155">
      <formula>$B$7="Aerobic Running"</formula>
    </cfRule>
    <cfRule type="expression" dxfId="1073" priority="154">
      <formula>$B$7="Stretching and Mobility"</formula>
    </cfRule>
    <cfRule type="expression" dxfId="1072" priority="153">
      <formula>$B$7="Recovery"</formula>
    </cfRule>
  </conditionalFormatting>
  <conditionalFormatting sqref="A8:F8">
    <cfRule type="expression" dxfId="1071" priority="152">
      <formula>$B$8="Speed Development"</formula>
    </cfRule>
    <cfRule type="expression" dxfId="1070" priority="151">
      <formula>$B$8="Lactate Tolerance"</formula>
    </cfRule>
    <cfRule type="expression" dxfId="1069" priority="150">
      <formula>$B$8="VO2 Max"</formula>
    </cfRule>
    <cfRule type="expression" dxfId="1068" priority="149">
      <formula>$B$8="Threshold"</formula>
    </cfRule>
    <cfRule type="expression" dxfId="1067" priority="148">
      <formula>$B$8="Turnover and Pace Work"</formula>
    </cfRule>
    <cfRule type="expression" dxfId="1066" priority="147">
      <formula>$B$8="Aerobic Running"</formula>
    </cfRule>
    <cfRule type="expression" dxfId="1065" priority="146">
      <formula>$B$8="Stretching and Mobility"</formula>
    </cfRule>
    <cfRule type="expression" dxfId="1064" priority="145">
      <formula>$B$8="Recovery"</formula>
    </cfRule>
  </conditionalFormatting>
  <conditionalFormatting sqref="A9:F9">
    <cfRule type="expression" dxfId="1063" priority="140">
      <formula>$B$9="Turnover and Pace Work"</formula>
    </cfRule>
    <cfRule type="expression" dxfId="1062" priority="143">
      <formula>$B$9="Lactate Tolerance"</formula>
    </cfRule>
    <cfRule type="expression" dxfId="1061" priority="142">
      <formula>$B$9="VO2 Max"</formula>
    </cfRule>
    <cfRule type="expression" dxfId="1060" priority="141">
      <formula>$B$9="Threshold"</formula>
    </cfRule>
    <cfRule type="expression" dxfId="1059" priority="144">
      <formula>$B$9="Speed Development"</formula>
    </cfRule>
    <cfRule type="expression" dxfId="1058" priority="139">
      <formula>$B$9="Aerobic Running"</formula>
    </cfRule>
    <cfRule type="expression" dxfId="1057" priority="138">
      <formula>$B$9="Stretching and Mobility"</formula>
    </cfRule>
    <cfRule type="expression" dxfId="1056" priority="137">
      <formula>$B$9="Recovery"</formula>
    </cfRule>
  </conditionalFormatting>
  <conditionalFormatting sqref="A10:F10">
    <cfRule type="expression" dxfId="1055" priority="136">
      <formula>$B$10="Speed Development"</formula>
    </cfRule>
    <cfRule type="expression" dxfId="1054" priority="135">
      <formula>$B$10="Lactate Tolerance"</formula>
    </cfRule>
    <cfRule type="expression" dxfId="1053" priority="134">
      <formula>$B$10="VO2 Max"</formula>
    </cfRule>
    <cfRule type="expression" dxfId="1052" priority="133">
      <formula>$B$10="Threshold"</formula>
    </cfRule>
    <cfRule type="expression" dxfId="1051" priority="132">
      <formula>$B$10="Turnover and Pace Work"</formula>
    </cfRule>
    <cfRule type="expression" dxfId="1050" priority="131">
      <formula>$B$10="Aerobic Running"</formula>
    </cfRule>
    <cfRule type="expression" dxfId="1049" priority="130">
      <formula>$B$10="Stretching and Mobility"</formula>
    </cfRule>
    <cfRule type="expression" dxfId="1048" priority="129">
      <formula>$B$10="Recovery"</formula>
    </cfRule>
  </conditionalFormatting>
  <conditionalFormatting sqref="A11:F11">
    <cfRule type="expression" dxfId="1047" priority="128">
      <formula>$B$11="Speed Development"</formula>
    </cfRule>
    <cfRule type="expression" dxfId="1046" priority="127">
      <formula>$B$11="Lactate Tolerance"</formula>
    </cfRule>
    <cfRule type="expression" dxfId="1045" priority="126">
      <formula>$B$11="VO2 Max"</formula>
    </cfRule>
    <cfRule type="expression" dxfId="1044" priority="125">
      <formula>$B$11="Threshold"</formula>
    </cfRule>
    <cfRule type="expression" dxfId="1043" priority="124">
      <formula>$B$11="Turnover and Pace Work"</formula>
    </cfRule>
    <cfRule type="expression" dxfId="1042" priority="123">
      <formula>$B$11="Aerobic Running"</formula>
    </cfRule>
    <cfRule type="expression" dxfId="1041" priority="122">
      <formula>$B$11="Stretching and Mobility"</formula>
    </cfRule>
    <cfRule type="expression" dxfId="1040" priority="121">
      <formula>$B$11="Recovery"</formula>
    </cfRule>
  </conditionalFormatting>
  <conditionalFormatting sqref="A12:F12">
    <cfRule type="expression" dxfId="1039" priority="120">
      <formula>$B$12="Speed Development"</formula>
    </cfRule>
    <cfRule type="expression" dxfId="1038" priority="119">
      <formula>$B$12="Lactate Tolerance"</formula>
    </cfRule>
    <cfRule type="expression" dxfId="1037" priority="118">
      <formula>$B$12="VO2 Max"</formula>
    </cfRule>
    <cfRule type="expression" dxfId="1036" priority="117">
      <formula>$B$12="Threshold"</formula>
    </cfRule>
    <cfRule type="expression" dxfId="1035" priority="116">
      <formula>$B$12="Turnover and Pace Work"</formula>
    </cfRule>
    <cfRule type="expression" dxfId="1034" priority="115">
      <formula>$B$12="Aerobic Running"</formula>
    </cfRule>
    <cfRule type="expression" dxfId="1033" priority="114">
      <formula>$B$12="Stretching and Mobility"</formula>
    </cfRule>
    <cfRule type="expression" dxfId="1032" priority="113">
      <formula>$B$12="Recovery"</formula>
    </cfRule>
  </conditionalFormatting>
  <conditionalFormatting sqref="A13:F13">
    <cfRule type="expression" dxfId="1031" priority="112">
      <formula>$B$13="Speed Development"</formula>
    </cfRule>
    <cfRule type="expression" dxfId="1030" priority="111">
      <formula>$B$13="Lactate Tolerance"</formula>
    </cfRule>
    <cfRule type="expression" dxfId="1029" priority="110">
      <formula>$B$13="VO2 Max"</formula>
    </cfRule>
    <cfRule type="expression" dxfId="1028" priority="109">
      <formula>$B$13="Threshold"</formula>
    </cfRule>
    <cfRule type="expression" dxfId="1027" priority="108">
      <formula>$B$13="Turnover and Pace Work"</formula>
    </cfRule>
    <cfRule type="expression" dxfId="1026" priority="107">
      <formula>$B$13="Aerobic Running"</formula>
    </cfRule>
    <cfRule type="expression" dxfId="1025" priority="106">
      <formula>$B$13="Stretching and Mobility"</formula>
    </cfRule>
    <cfRule type="expression" dxfId="1024" priority="105">
      <formula>$B$13="Recovery"</formula>
    </cfRule>
  </conditionalFormatting>
  <conditionalFormatting sqref="A14:F14">
    <cfRule type="expression" dxfId="1023" priority="104">
      <formula>$B$14="Speed Development"</formula>
    </cfRule>
    <cfRule type="expression" dxfId="1022" priority="103">
      <formula>$B$14="Lactate Tolerance"</formula>
    </cfRule>
    <cfRule type="expression" dxfId="1021" priority="102">
      <formula>$B$14="VO2 Max"</formula>
    </cfRule>
    <cfRule type="expression" dxfId="1020" priority="101">
      <formula>$B$14="Threshold"</formula>
    </cfRule>
    <cfRule type="expression" dxfId="1019" priority="100">
      <formula>$B$14="Turnover and Pace Work"</formula>
    </cfRule>
    <cfRule type="expression" dxfId="1018" priority="99">
      <formula>$B$14="Aerobic Running"</formula>
    </cfRule>
    <cfRule type="expression" dxfId="1017" priority="98">
      <formula>$B$14="Stretching and Mobility"</formula>
    </cfRule>
    <cfRule type="expression" dxfId="1016" priority="97">
      <formula>$B$14="Recovery"</formula>
    </cfRule>
  </conditionalFormatting>
  <conditionalFormatting sqref="A15:F15">
    <cfRule type="expression" dxfId="1015" priority="93">
      <formula>$B$15="Threshold"</formula>
    </cfRule>
    <cfRule type="expression" dxfId="1014" priority="90">
      <formula>$B$15="Stretching and Mobility"</formula>
    </cfRule>
    <cfRule type="expression" dxfId="1013" priority="91">
      <formula>$B$15="Aerobic Running"</formula>
    </cfRule>
    <cfRule type="expression" dxfId="1012" priority="92">
      <formula>$B$15="Turnover and Pace Work"</formula>
    </cfRule>
    <cfRule type="expression" dxfId="1011" priority="89">
      <formula>$B$15="Recovery"</formula>
    </cfRule>
    <cfRule type="expression" dxfId="1010" priority="94">
      <formula>$B$15="VO2 Max"</formula>
    </cfRule>
    <cfRule type="expression" dxfId="1009" priority="95">
      <formula>$B$15="Lactate Tolerance"</formula>
    </cfRule>
    <cfRule type="expression" dxfId="1008" priority="96">
      <formula>$B$15="Speed Development"</formula>
    </cfRule>
  </conditionalFormatting>
  <conditionalFormatting sqref="A16:F16">
    <cfRule type="expression" dxfId="1007" priority="88">
      <formula>$B$16="Speed Development"</formula>
    </cfRule>
    <cfRule type="expression" dxfId="1006" priority="87">
      <formula>$B$16="Lactate Tolerance"</formula>
    </cfRule>
    <cfRule type="expression" dxfId="1005" priority="86">
      <formula>$B$16="VO2 Max"</formula>
    </cfRule>
    <cfRule type="expression" dxfId="1004" priority="85">
      <formula>$B$16="Threshold"</formula>
    </cfRule>
    <cfRule type="expression" dxfId="1003" priority="84">
      <formula>$B$16="Turnover and Pace Work"</formula>
    </cfRule>
    <cfRule type="expression" dxfId="1002" priority="83">
      <formula>$B$16="Aerobic Running"</formula>
    </cfRule>
    <cfRule type="expression" dxfId="1001" priority="82">
      <formula>$B$16="Stretching and Mobility"</formula>
    </cfRule>
    <cfRule type="expression" dxfId="1000" priority="81">
      <formula>$B$16="Recovery"</formula>
    </cfRule>
  </conditionalFormatting>
  <conditionalFormatting sqref="A17:F17">
    <cfRule type="expression" dxfId="999" priority="80">
      <formula>$B$17="Speed Development"</formula>
    </cfRule>
    <cfRule type="expression" dxfId="998" priority="79">
      <formula>$B$17="Lactate Tolerance"</formula>
    </cfRule>
    <cfRule type="expression" dxfId="997" priority="78">
      <formula>$B$17="VO2 Max"</formula>
    </cfRule>
    <cfRule type="expression" dxfId="996" priority="77">
      <formula>$B$17="Threshold"</formula>
    </cfRule>
    <cfRule type="expression" dxfId="995" priority="76">
      <formula>$B$17="Turnover and Pace Work"</formula>
    </cfRule>
    <cfRule type="expression" dxfId="994" priority="75">
      <formula>$B$17="Aerobic Running"</formula>
    </cfRule>
    <cfRule type="expression" dxfId="993" priority="74">
      <formula>$B$17="Stretching and Mobility"</formula>
    </cfRule>
    <cfRule type="expression" dxfId="992" priority="73">
      <formula>$B$17="Recovery"</formula>
    </cfRule>
  </conditionalFormatting>
  <conditionalFormatting sqref="A18:F18">
    <cfRule type="expression" dxfId="991" priority="72">
      <formula>$B$18="Speed Development"</formula>
    </cfRule>
    <cfRule type="expression" dxfId="990" priority="71">
      <formula>$B$18="Lactate Tolerance"</formula>
    </cfRule>
    <cfRule type="expression" dxfId="989" priority="70">
      <formula>$B$18="VO2 Max"</formula>
    </cfRule>
    <cfRule type="expression" dxfId="988" priority="69">
      <formula>$B$18="Threshold"</formula>
    </cfRule>
    <cfRule type="expression" dxfId="987" priority="68">
      <formula>$B$18="Turnover and Pace Work"</formula>
    </cfRule>
    <cfRule type="expression" dxfId="986" priority="67">
      <formula>$B$18="Aerobic Running"</formula>
    </cfRule>
    <cfRule type="expression" dxfId="985" priority="66">
      <formula>$B$18="Stretching and Mobility"</formula>
    </cfRule>
    <cfRule type="expression" dxfId="984" priority="65">
      <formula>$B$18="Recovery"</formula>
    </cfRule>
  </conditionalFormatting>
  <conditionalFormatting sqref="A19:F19">
    <cfRule type="expression" dxfId="983" priority="64">
      <formula>$B$19="Speed Development"</formula>
    </cfRule>
    <cfRule type="expression" dxfId="982" priority="63">
      <formula>$B$19="Lactate Tolerance"</formula>
    </cfRule>
    <cfRule type="expression" dxfId="981" priority="62">
      <formula>$B$19="VO2 Max"</formula>
    </cfRule>
    <cfRule type="expression" dxfId="980" priority="61">
      <formula>$B$19="Threshold"</formula>
    </cfRule>
    <cfRule type="expression" dxfId="979" priority="60">
      <formula>$B$19="Turnover and Pace Work"</formula>
    </cfRule>
    <cfRule type="expression" dxfId="978" priority="59">
      <formula>$B$19="Aerobic Running"</formula>
    </cfRule>
    <cfRule type="expression" dxfId="977" priority="58">
      <formula>$B$19="Stretching and Mobility"</formula>
    </cfRule>
    <cfRule type="expression" dxfId="976" priority="57">
      <formula>$B$19="Recovery"</formula>
    </cfRule>
  </conditionalFormatting>
  <conditionalFormatting sqref="A20:F20">
    <cfRule type="expression" dxfId="975" priority="56">
      <formula>$B$20="Speed Development"</formula>
    </cfRule>
    <cfRule type="expression" dxfId="974" priority="55">
      <formula>$B$20="Lactate Tolerance"</formula>
    </cfRule>
    <cfRule type="expression" dxfId="973" priority="54">
      <formula>$B$20="VO2 Max"</formula>
    </cfRule>
    <cfRule type="expression" dxfId="972" priority="53">
      <formula>$B$20="Threshold"</formula>
    </cfRule>
    <cfRule type="expression" dxfId="971" priority="52">
      <formula>$B$20="Turnover and Pace Work"</formula>
    </cfRule>
    <cfRule type="expression" dxfId="970" priority="51">
      <formula>$B$20="Aerobic Running"</formula>
    </cfRule>
    <cfRule type="expression" dxfId="969" priority="50">
      <formula>$B$20="Stretching and Mobility"</formula>
    </cfRule>
    <cfRule type="expression" dxfId="968" priority="49">
      <formula>$B$20="Recovery"</formula>
    </cfRule>
  </conditionalFormatting>
  <conditionalFormatting sqref="A21:F21">
    <cfRule type="expression" dxfId="967" priority="48">
      <formula>$B$21="Speed Development"</formula>
    </cfRule>
    <cfRule type="expression" dxfId="966" priority="47">
      <formula>$B$21="Lactate Tolerance"</formula>
    </cfRule>
    <cfRule type="expression" dxfId="965" priority="46">
      <formula>$B$21="VO2 Max"</formula>
    </cfRule>
    <cfRule type="expression" dxfId="964" priority="45">
      <formula>$B$21="Threshold"</formula>
    </cfRule>
    <cfRule type="expression" dxfId="963" priority="44">
      <formula>$B$21="Turnover and Pace Work"</formula>
    </cfRule>
    <cfRule type="expression" dxfId="962" priority="43">
      <formula>$B$21="Aerobic Running"</formula>
    </cfRule>
    <cfRule type="expression" dxfId="961" priority="42">
      <formula>$B$21="Stretching and Mobility"</formula>
    </cfRule>
    <cfRule type="expression" dxfId="960" priority="41">
      <formula>$B$21="Recovery"</formula>
    </cfRule>
  </conditionalFormatting>
  <conditionalFormatting sqref="A22:F22">
    <cfRule type="expression" dxfId="959" priority="40">
      <formula>$B$22="Speed Development"</formula>
    </cfRule>
    <cfRule type="expression" dxfId="958" priority="39">
      <formula>$B$22="Lactate Tolerance"</formula>
    </cfRule>
    <cfRule type="expression" dxfId="957" priority="38">
      <formula>$B$22="VO2 Max"</formula>
    </cfRule>
    <cfRule type="expression" dxfId="956" priority="37">
      <formula>$B$22="Threshold"</formula>
    </cfRule>
    <cfRule type="expression" dxfId="955" priority="36">
      <formula>$B$22="Turnover and Pace Work"</formula>
    </cfRule>
    <cfRule type="expression" dxfId="954" priority="35">
      <formula>$B$22="Aerobic Running"</formula>
    </cfRule>
    <cfRule type="expression" dxfId="953" priority="34">
      <formula>$B$22="Stretching and Mobility"</formula>
    </cfRule>
    <cfRule type="expression" dxfId="952" priority="33">
      <formula>$B$22="Recovery"</formula>
    </cfRule>
  </conditionalFormatting>
  <conditionalFormatting sqref="A23:F23">
    <cfRule type="expression" dxfId="951" priority="32">
      <formula>$B$23="Speed Development"</formula>
    </cfRule>
    <cfRule type="expression" dxfId="950" priority="31">
      <formula>$B$23="Lactate Tolerance"</formula>
    </cfRule>
    <cfRule type="expression" dxfId="949" priority="30">
      <formula>$B$23="VO2 Max"</formula>
    </cfRule>
    <cfRule type="expression" dxfId="948" priority="29">
      <formula>$B$23="Threshold"</formula>
    </cfRule>
    <cfRule type="expression" dxfId="947" priority="28">
      <formula>$B$23="Turnover and Pace Work"</formula>
    </cfRule>
    <cfRule type="expression" dxfId="946" priority="27">
      <formula>$B$23="Aerobic Running"</formula>
    </cfRule>
    <cfRule type="expression" dxfId="945" priority="26">
      <formula>$B$23="Stretching and Mobility"</formula>
    </cfRule>
    <cfRule type="expression" dxfId="944" priority="25">
      <formula>$B$23="Recovery"</formula>
    </cfRule>
  </conditionalFormatting>
  <conditionalFormatting sqref="A24:F24">
    <cfRule type="expression" dxfId="943" priority="24">
      <formula>$B$24="Speed Development"</formula>
    </cfRule>
    <cfRule type="expression" dxfId="942" priority="23">
      <formula>$B$24="Lactate Tolerance"</formula>
    </cfRule>
    <cfRule type="expression" dxfId="941" priority="22">
      <formula>$B$24="VO2 Max"</formula>
    </cfRule>
    <cfRule type="expression" dxfId="940" priority="21">
      <formula>$B$24="Threshold"</formula>
    </cfRule>
    <cfRule type="expression" dxfId="939" priority="20">
      <formula>$B$24="Turnover and Pace Work"</formula>
    </cfRule>
    <cfRule type="expression" dxfId="938" priority="19">
      <formula>$B$24="Aerobic Running"</formula>
    </cfRule>
    <cfRule type="expression" dxfId="937" priority="18">
      <formula>$B$24="Stretching and Mobility"</formula>
    </cfRule>
    <cfRule type="expression" dxfId="936" priority="17">
      <formula>$B$24="Recovery"</formula>
    </cfRule>
  </conditionalFormatting>
  <conditionalFormatting sqref="A25:F25">
    <cfRule type="expression" dxfId="935" priority="16">
      <formula>$B$25="Speed Development"</formula>
    </cfRule>
    <cfRule type="expression" dxfId="934" priority="15">
      <formula>$B$25="Lactate Tolerance"</formula>
    </cfRule>
    <cfRule type="expression" dxfId="933" priority="14">
      <formula>$B$25="VO2 Max"</formula>
    </cfRule>
    <cfRule type="expression" dxfId="932" priority="13">
      <formula>$B$25="Threshold"</formula>
    </cfRule>
    <cfRule type="expression" dxfId="931" priority="12">
      <formula>$B$25="Turnover and Pace Work"</formula>
    </cfRule>
    <cfRule type="expression" dxfId="930" priority="11">
      <formula>$B$25="Aerobic Running"</formula>
    </cfRule>
    <cfRule type="expression" dxfId="929" priority="10">
      <formula>$B$25="Stretching and Mobility"</formula>
    </cfRule>
    <cfRule type="expression" dxfId="928" priority="9">
      <formula>$B$25="Recovery"</formula>
    </cfRule>
  </conditionalFormatting>
  <conditionalFormatting sqref="A26:F26">
    <cfRule type="expression" dxfId="927" priority="8">
      <formula>$B$26="Speed Development"</formula>
    </cfRule>
    <cfRule type="expression" dxfId="926" priority="7">
      <formula>$B$26="Lactate Tolerance"</formula>
    </cfRule>
    <cfRule type="expression" dxfId="925" priority="6">
      <formula>$B$26="VO2 Max"</formula>
    </cfRule>
    <cfRule type="expression" dxfId="924" priority="5">
      <formula>$B$26="Threshold"</formula>
    </cfRule>
    <cfRule type="expression" dxfId="923" priority="4">
      <formula>$B$26="Turnover and Pace Work"</formula>
    </cfRule>
    <cfRule type="expression" dxfId="922" priority="3">
      <formula>$B$26="Aerobic Running"</formula>
    </cfRule>
    <cfRule type="expression" dxfId="921" priority="2">
      <formula>$B$26="Stretching and Mobility"</formula>
    </cfRule>
    <cfRule type="expression" dxfId="920"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8CF746B-0D99-A344-A081-6E66EAE2D2BA}">
          <x14:formula1>
            <xm:f>Data!$B$2:$B$50</xm:f>
          </x14:formula1>
          <xm:sqref>A4:A32</xm:sqref>
        </x14:dataValidation>
        <x14:dataValidation type="list" allowBlank="1" showInputMessage="1" showErrorMessage="1" xr:uid="{7818999A-FFED-2F40-9ECE-925810DAB22D}">
          <x14:formula1>
            <xm:f>Data!$C$2:$C$50</xm:f>
          </x14:formula1>
          <xm:sqref>C4:C27</xm:sqref>
        </x14:dataValidation>
        <x14:dataValidation type="list" allowBlank="1" showInputMessage="1" showErrorMessage="1" xr:uid="{991D3151-5AC6-9F4A-A0A4-CA6C83F86132}">
          <x14:formula1>
            <xm:f>Data!$D$2:$D$50</xm:f>
          </x14:formula1>
          <xm:sqref>D4:D27</xm:sqref>
        </x14:dataValidation>
        <x14:dataValidation type="list" allowBlank="1" showInputMessage="1" showErrorMessage="1" xr:uid="{8CBF6BFE-2D7D-CE4A-B0C0-459DF8AAB3A4}">
          <x14:formula1>
            <xm:f>Data!$F$2:$F$50</xm:f>
          </x14:formula1>
          <xm:sqref>C1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BA47B-9646-8344-AA0E-23D6C06D2903}">
  <dimension ref="A1:T26"/>
  <sheetViews>
    <sheetView zoomScale="140" zoomScaleNormal="140" workbookViewId="0">
      <selection activeCell="C2" sqref="C2:C3"/>
    </sheetView>
  </sheetViews>
  <sheetFormatPr baseColWidth="10" defaultRowHeight="16"/>
  <cols>
    <col min="1" max="1" width="23.33203125" customWidth="1"/>
    <col min="2" max="2" width="25.5" customWidth="1"/>
    <col min="3" max="3" width="17.664062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5" customHeight="1">
      <c r="A1" s="20" t="s">
        <v>73</v>
      </c>
      <c r="B1" s="21">
        <v>45720</v>
      </c>
      <c r="C1" s="20" t="s">
        <v>97</v>
      </c>
      <c r="D1" s="20" t="s">
        <v>171</v>
      </c>
      <c r="E1" s="92" t="s">
        <v>60</v>
      </c>
      <c r="F1" s="92"/>
      <c r="G1" s="86" t="s">
        <v>53</v>
      </c>
      <c r="H1" s="87"/>
      <c r="I1" s="87"/>
      <c r="J1" s="87"/>
      <c r="L1" s="25" t="s">
        <v>39</v>
      </c>
      <c r="M1" s="85" t="s">
        <v>11</v>
      </c>
      <c r="N1" s="85"/>
      <c r="O1" s="85"/>
      <c r="P1" s="85"/>
      <c r="Q1" s="85" t="s">
        <v>12</v>
      </c>
      <c r="R1" s="85"/>
      <c r="S1" s="85"/>
      <c r="T1" s="85"/>
    </row>
    <row r="2" spans="1:20" ht="25" customHeight="1">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25" customHeight="1">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3" t="s">
        <v>188</v>
      </c>
      <c r="F4" s="83"/>
      <c r="G4" s="23">
        <v>30</v>
      </c>
      <c r="H4" s="23">
        <v>60</v>
      </c>
      <c r="I4" s="23">
        <v>3</v>
      </c>
      <c r="J4" s="23">
        <v>8</v>
      </c>
      <c r="K4" s="2"/>
      <c r="L4" s="27" t="s">
        <v>69</v>
      </c>
      <c r="M4" s="28">
        <f>SUMIF($B$4:$B$26,"Aerobic Running",G4:G26)</f>
        <v>30</v>
      </c>
      <c r="N4" s="28">
        <f>SUMIF($B$4:$B$26,"Aerobic Running",H4:H26)</f>
        <v>60</v>
      </c>
      <c r="O4" s="39">
        <f t="shared" ref="O4:O9" si="0">M4/$M$10</f>
        <v>0.9375</v>
      </c>
      <c r="P4" s="39">
        <f t="shared" ref="P4:P10" si="1">N4/$N$10</f>
        <v>0.967741935483871</v>
      </c>
      <c r="Q4" s="28">
        <f>SUMIF($B$4:$B$26,"Aerobic Running",I4:I26)</f>
        <v>3</v>
      </c>
      <c r="R4" s="28">
        <f>SUMIF($B$4:$B$26,"Aerobic Running",J4:J26)</f>
        <v>8</v>
      </c>
      <c r="S4" s="39">
        <f>Q4/$Q$10</f>
        <v>0.88235294117647056</v>
      </c>
      <c r="T4" s="39">
        <f>R4/$R$10</f>
        <v>0.93023255813953487</v>
      </c>
    </row>
    <row r="5" spans="1:20" ht="50" customHeight="1">
      <c r="A5" s="6" t="s">
        <v>42</v>
      </c>
      <c r="B5" s="6" t="str">
        <f>_xlfn.XLOOKUP(A5,TrainingTable[Training Component],TrainingTable[Category of Training Stimulus],"")</f>
        <v>Turnover and Pace Work</v>
      </c>
      <c r="C5" s="6" t="s">
        <v>55</v>
      </c>
      <c r="D5" s="6" t="s">
        <v>64</v>
      </c>
      <c r="E5" s="83" t="s">
        <v>196</v>
      </c>
      <c r="F5" s="83"/>
      <c r="G5" s="23">
        <v>2</v>
      </c>
      <c r="H5" s="23">
        <v>2</v>
      </c>
      <c r="I5" s="23">
        <v>0.4</v>
      </c>
      <c r="J5" s="23">
        <v>0.6</v>
      </c>
      <c r="K5" s="2"/>
      <c r="L5" s="29" t="s">
        <v>34</v>
      </c>
      <c r="M5" s="30">
        <f>SUMIF($B$4:$B$26,"Turnover and Pace Work",G4:G26)</f>
        <v>2</v>
      </c>
      <c r="N5" s="30">
        <f>SUMIF($B$4:$B$26,"Turnover and Pace Work",H4:H26)</f>
        <v>2</v>
      </c>
      <c r="O5" s="40">
        <f t="shared" si="0"/>
        <v>6.25E-2</v>
      </c>
      <c r="P5" s="40">
        <f t="shared" si="1"/>
        <v>3.2258064516129031E-2</v>
      </c>
      <c r="Q5" s="30">
        <f>SUMIF($B$4:$B$26,"Turnover and Pace Work",I4:I26)</f>
        <v>0.4</v>
      </c>
      <c r="R5" s="30">
        <f>SUMIF($B$4:$B$26,"Turnover and Pace Work",J4:J26)</f>
        <v>0.6</v>
      </c>
      <c r="S5" s="40">
        <f t="shared" ref="S5:S10" si="2">Q5/$Q$10</f>
        <v>0.11764705882352942</v>
      </c>
      <c r="T5" s="40">
        <f t="shared" ref="T5:T10" si="3">R5/$R$10</f>
        <v>6.9767441860465115E-2</v>
      </c>
    </row>
    <row r="6" spans="1:20" ht="50" customHeight="1">
      <c r="A6" s="6" t="s">
        <v>21</v>
      </c>
      <c r="B6" s="6" t="str">
        <f>_xlfn.XLOOKUP(A6,TrainingTable[Training Component],TrainingTable[Category of Training Stimulus],"")</f>
        <v>Stretching and Mobility</v>
      </c>
      <c r="C6" s="6" t="s">
        <v>55</v>
      </c>
      <c r="D6" s="6" t="s">
        <v>64</v>
      </c>
      <c r="E6" s="83" t="s">
        <v>189</v>
      </c>
      <c r="F6" s="83"/>
      <c r="G6" s="23">
        <v>5</v>
      </c>
      <c r="H6" s="23">
        <v>5</v>
      </c>
      <c r="I6" s="23">
        <v>0</v>
      </c>
      <c r="J6" s="23">
        <v>0</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3"/>
      <c r="F7" s="83"/>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c r="C8" s="6"/>
      <c r="D8" s="6"/>
      <c r="E8" s="83"/>
      <c r="F8" s="83"/>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3"/>
      <c r="F9" s="83"/>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3"/>
      <c r="F10" s="83"/>
      <c r="G10" s="23"/>
      <c r="H10" s="23"/>
      <c r="I10" s="23"/>
      <c r="J10" s="23"/>
      <c r="K10" s="2"/>
      <c r="L10" s="46" t="s">
        <v>72</v>
      </c>
      <c r="M10" s="23">
        <f>SUM(M4:M9)</f>
        <v>32</v>
      </c>
      <c r="N10" s="23">
        <f>SUM(N4:N9)</f>
        <v>62</v>
      </c>
      <c r="O10" s="47">
        <f>M10/M10</f>
        <v>1</v>
      </c>
      <c r="P10" s="45">
        <f t="shared" si="1"/>
        <v>1</v>
      </c>
      <c r="Q10" s="23">
        <f>SUM(Q4:Q9)</f>
        <v>3.4</v>
      </c>
      <c r="R10" s="23">
        <f>SUM(R4:R9)</f>
        <v>8.6</v>
      </c>
      <c r="S10" s="47">
        <f t="shared" si="2"/>
        <v>1</v>
      </c>
      <c r="T10" s="47">
        <f t="shared" si="3"/>
        <v>1</v>
      </c>
    </row>
    <row r="11" spans="1:20" ht="50" customHeight="1">
      <c r="A11" s="6"/>
      <c r="B11" s="6" t="str">
        <f>_xlfn.XLOOKUP(A11,TrainingTable[Training Component],TrainingTable[Category of Training Stimulus],"")</f>
        <v/>
      </c>
      <c r="C11" s="6"/>
      <c r="D11" s="6"/>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919" priority="184">
      <formula>$B$4="Speed Development"</formula>
    </cfRule>
    <cfRule type="expression" dxfId="918" priority="183">
      <formula>$B$4="Lactate Tolerance"</formula>
    </cfRule>
    <cfRule type="expression" dxfId="917" priority="182">
      <formula>$B$4="VO2 Max"</formula>
    </cfRule>
    <cfRule type="expression" dxfId="916" priority="181">
      <formula>$B$4="Threshold"</formula>
    </cfRule>
    <cfRule type="expression" dxfId="915" priority="180">
      <formula>$B$4="Turnover and Pace Work"</formula>
    </cfRule>
    <cfRule type="expression" dxfId="914" priority="179">
      <formula>$B$4="Aerobic Running"</formula>
    </cfRule>
    <cfRule type="expression" dxfId="913" priority="178">
      <formula>$B$4="Stretching and Mobility"</formula>
    </cfRule>
    <cfRule type="expression" dxfId="912" priority="177">
      <formula>$B$4="Recovery"</formula>
    </cfRule>
  </conditionalFormatting>
  <conditionalFormatting sqref="A5:F5">
    <cfRule type="expression" dxfId="911" priority="176">
      <formula>$B$5="Speed Development"</formula>
    </cfRule>
    <cfRule type="expression" dxfId="910" priority="175">
      <formula>$B$5="Lactate Tolerance"</formula>
    </cfRule>
    <cfRule type="expression" dxfId="909" priority="174">
      <formula>$B$5="VO2 Max"</formula>
    </cfRule>
    <cfRule type="expression" dxfId="908" priority="173">
      <formula>$B$5="Threshold"</formula>
    </cfRule>
    <cfRule type="expression" dxfId="907" priority="172">
      <formula>$B$5="Turnover and Pace Work"</formula>
    </cfRule>
    <cfRule type="expression" dxfId="906" priority="171">
      <formula>$B$5="Aerobic Running"</formula>
    </cfRule>
    <cfRule type="expression" dxfId="905" priority="170">
      <formula>$B$5="Stretching and Mobility"</formula>
    </cfRule>
    <cfRule type="expression" dxfId="904" priority="169">
      <formula>$B$5="Recovery"</formula>
    </cfRule>
  </conditionalFormatting>
  <conditionalFormatting sqref="A6:F6">
    <cfRule type="expression" dxfId="903" priority="164">
      <formula>$B$6="Turnover and Pace Work"</formula>
    </cfRule>
    <cfRule type="expression" dxfId="902" priority="167">
      <formula>$B$6="Lactate Tolerance"</formula>
    </cfRule>
    <cfRule type="expression" dxfId="901" priority="166">
      <formula>$B$6="VO2 Max"</formula>
    </cfRule>
    <cfRule type="expression" dxfId="900" priority="165">
      <formula>$B$6="Threshold"</formula>
    </cfRule>
    <cfRule type="expression" dxfId="899" priority="168">
      <formula>$B$6="Speed Development"</formula>
    </cfRule>
    <cfRule type="expression" dxfId="898" priority="163">
      <formula>$B$6="Aerobic Running"</formula>
    </cfRule>
    <cfRule type="expression" dxfId="897" priority="162">
      <formula>$B$6="Stretching and Mobility"</formula>
    </cfRule>
    <cfRule type="expression" dxfId="896" priority="161">
      <formula>$B$6="Recovery"</formula>
    </cfRule>
  </conditionalFormatting>
  <conditionalFormatting sqref="A7:F7">
    <cfRule type="expression" dxfId="895" priority="160">
      <formula>$B$7="Speed Development"</formula>
    </cfRule>
    <cfRule type="expression" dxfId="894" priority="159">
      <formula>$B$7="Lactate Tolerance"</formula>
    </cfRule>
    <cfRule type="expression" dxfId="893" priority="158">
      <formula>$B$7="VO2 Max"</formula>
    </cfRule>
    <cfRule type="expression" dxfId="892" priority="157">
      <formula>$B$7="Threshold"</formula>
    </cfRule>
    <cfRule type="expression" dxfId="891" priority="156">
      <formula>$B$7="Turnover and Pace Work"</formula>
    </cfRule>
    <cfRule type="expression" dxfId="890" priority="155">
      <formula>$B$7="Aerobic Running"</formula>
    </cfRule>
    <cfRule type="expression" dxfId="889" priority="154">
      <formula>$B$7="Stretching and Mobility"</formula>
    </cfRule>
    <cfRule type="expression" dxfId="888" priority="153">
      <formula>$B$7="Recovery"</formula>
    </cfRule>
  </conditionalFormatting>
  <conditionalFormatting sqref="A8:F8">
    <cfRule type="expression" dxfId="887" priority="152">
      <formula>$B$8="Speed Development"</formula>
    </cfRule>
    <cfRule type="expression" dxfId="886" priority="151">
      <formula>$B$8="Lactate Tolerance"</formula>
    </cfRule>
    <cfRule type="expression" dxfId="885" priority="150">
      <formula>$B$8="VO2 Max"</formula>
    </cfRule>
    <cfRule type="expression" dxfId="884" priority="149">
      <formula>$B$8="Threshold"</formula>
    </cfRule>
    <cfRule type="expression" dxfId="883" priority="148">
      <formula>$B$8="Turnover and Pace Work"</formula>
    </cfRule>
    <cfRule type="expression" dxfId="882" priority="147">
      <formula>$B$8="Aerobic Running"</formula>
    </cfRule>
    <cfRule type="expression" dxfId="881" priority="146">
      <formula>$B$8="Stretching and Mobility"</formula>
    </cfRule>
    <cfRule type="expression" dxfId="880" priority="145">
      <formula>$B$8="Recovery"</formula>
    </cfRule>
  </conditionalFormatting>
  <conditionalFormatting sqref="A9:F9">
    <cfRule type="expression" dxfId="879" priority="140">
      <formula>$B$9="Turnover and Pace Work"</formula>
    </cfRule>
    <cfRule type="expression" dxfId="878" priority="143">
      <formula>$B$9="Lactate Tolerance"</formula>
    </cfRule>
    <cfRule type="expression" dxfId="877" priority="142">
      <formula>$B$9="VO2 Max"</formula>
    </cfRule>
    <cfRule type="expression" dxfId="876" priority="141">
      <formula>$B$9="Threshold"</formula>
    </cfRule>
    <cfRule type="expression" dxfId="875" priority="144">
      <formula>$B$9="Speed Development"</formula>
    </cfRule>
    <cfRule type="expression" dxfId="874" priority="139">
      <formula>$B$9="Aerobic Running"</formula>
    </cfRule>
    <cfRule type="expression" dxfId="873" priority="138">
      <formula>$B$9="Stretching and Mobility"</formula>
    </cfRule>
    <cfRule type="expression" dxfId="872" priority="137">
      <formula>$B$9="Recovery"</formula>
    </cfRule>
  </conditionalFormatting>
  <conditionalFormatting sqref="A10:F10">
    <cfRule type="expression" dxfId="871" priority="136">
      <formula>$B$10="Speed Development"</formula>
    </cfRule>
    <cfRule type="expression" dxfId="870" priority="135">
      <formula>$B$10="Lactate Tolerance"</formula>
    </cfRule>
    <cfRule type="expression" dxfId="869" priority="134">
      <formula>$B$10="VO2 Max"</formula>
    </cfRule>
    <cfRule type="expression" dxfId="868" priority="133">
      <formula>$B$10="Threshold"</formula>
    </cfRule>
    <cfRule type="expression" dxfId="867" priority="132">
      <formula>$B$10="Turnover and Pace Work"</formula>
    </cfRule>
    <cfRule type="expression" dxfId="866" priority="131">
      <formula>$B$10="Aerobic Running"</formula>
    </cfRule>
    <cfRule type="expression" dxfId="865" priority="130">
      <formula>$B$10="Stretching and Mobility"</formula>
    </cfRule>
    <cfRule type="expression" dxfId="864" priority="129">
      <formula>$B$10="Recovery"</formula>
    </cfRule>
  </conditionalFormatting>
  <conditionalFormatting sqref="A11:F11">
    <cfRule type="expression" dxfId="863" priority="128">
      <formula>$B$11="Speed Development"</formula>
    </cfRule>
    <cfRule type="expression" dxfId="862" priority="127">
      <formula>$B$11="Lactate Tolerance"</formula>
    </cfRule>
    <cfRule type="expression" dxfId="861" priority="126">
      <formula>$B$11="VO2 Max"</formula>
    </cfRule>
    <cfRule type="expression" dxfId="860" priority="125">
      <formula>$B$11="Threshold"</formula>
    </cfRule>
    <cfRule type="expression" dxfId="859" priority="124">
      <formula>$B$11="Turnover and Pace Work"</formula>
    </cfRule>
    <cfRule type="expression" dxfId="858" priority="123">
      <formula>$B$11="Aerobic Running"</formula>
    </cfRule>
    <cfRule type="expression" dxfId="857" priority="122">
      <formula>$B$11="Stretching and Mobility"</formula>
    </cfRule>
    <cfRule type="expression" dxfId="856" priority="121">
      <formula>$B$11="Recovery"</formula>
    </cfRule>
  </conditionalFormatting>
  <conditionalFormatting sqref="A12:F12">
    <cfRule type="expression" dxfId="855" priority="120">
      <formula>$B$12="Speed Development"</formula>
    </cfRule>
    <cfRule type="expression" dxfId="854" priority="119">
      <formula>$B$12="Lactate Tolerance"</formula>
    </cfRule>
    <cfRule type="expression" dxfId="853" priority="118">
      <formula>$B$12="VO2 Max"</formula>
    </cfRule>
    <cfRule type="expression" dxfId="852" priority="117">
      <formula>$B$12="Threshold"</formula>
    </cfRule>
    <cfRule type="expression" dxfId="851" priority="116">
      <formula>$B$12="Turnover and Pace Work"</formula>
    </cfRule>
    <cfRule type="expression" dxfId="850" priority="115">
      <formula>$B$12="Aerobic Running"</formula>
    </cfRule>
    <cfRule type="expression" dxfId="849" priority="114">
      <formula>$B$12="Stretching and Mobility"</formula>
    </cfRule>
    <cfRule type="expression" dxfId="848" priority="113">
      <formula>$B$12="Recovery"</formula>
    </cfRule>
  </conditionalFormatting>
  <conditionalFormatting sqref="A13:F13">
    <cfRule type="expression" dxfId="847" priority="112">
      <formula>$B$13="Speed Development"</formula>
    </cfRule>
    <cfRule type="expression" dxfId="846" priority="111">
      <formula>$B$13="Lactate Tolerance"</formula>
    </cfRule>
    <cfRule type="expression" dxfId="845" priority="110">
      <formula>$B$13="VO2 Max"</formula>
    </cfRule>
    <cfRule type="expression" dxfId="844" priority="109">
      <formula>$B$13="Threshold"</formula>
    </cfRule>
    <cfRule type="expression" dxfId="843" priority="108">
      <formula>$B$13="Turnover and Pace Work"</formula>
    </cfRule>
    <cfRule type="expression" dxfId="842" priority="107">
      <formula>$B$13="Aerobic Running"</formula>
    </cfRule>
    <cfRule type="expression" dxfId="841" priority="106">
      <formula>$B$13="Stretching and Mobility"</formula>
    </cfRule>
    <cfRule type="expression" dxfId="840" priority="105">
      <formula>$B$13="Recovery"</formula>
    </cfRule>
  </conditionalFormatting>
  <conditionalFormatting sqref="A14:F14">
    <cfRule type="expression" dxfId="839" priority="104">
      <formula>$B$14="Speed Development"</formula>
    </cfRule>
    <cfRule type="expression" dxfId="838" priority="103">
      <formula>$B$14="Lactate Tolerance"</formula>
    </cfRule>
    <cfRule type="expression" dxfId="837" priority="102">
      <formula>$B$14="VO2 Max"</formula>
    </cfRule>
    <cfRule type="expression" dxfId="836" priority="101">
      <formula>$B$14="Threshold"</formula>
    </cfRule>
    <cfRule type="expression" dxfId="835" priority="100">
      <formula>$B$14="Turnover and Pace Work"</formula>
    </cfRule>
    <cfRule type="expression" dxfId="834" priority="99">
      <formula>$B$14="Aerobic Running"</formula>
    </cfRule>
    <cfRule type="expression" dxfId="833" priority="98">
      <formula>$B$14="Stretching and Mobility"</formula>
    </cfRule>
    <cfRule type="expression" dxfId="832" priority="97">
      <formula>$B$14="Recovery"</formula>
    </cfRule>
  </conditionalFormatting>
  <conditionalFormatting sqref="A15:F15">
    <cfRule type="expression" dxfId="831" priority="93">
      <formula>$B$15="Threshold"</formula>
    </cfRule>
    <cfRule type="expression" dxfId="830" priority="90">
      <formula>$B$15="Stretching and Mobility"</formula>
    </cfRule>
    <cfRule type="expression" dxfId="829" priority="91">
      <formula>$B$15="Aerobic Running"</formula>
    </cfRule>
    <cfRule type="expression" dxfId="828" priority="92">
      <formula>$B$15="Turnover and Pace Work"</formula>
    </cfRule>
    <cfRule type="expression" dxfId="827" priority="89">
      <formula>$B$15="Recovery"</formula>
    </cfRule>
    <cfRule type="expression" dxfId="826" priority="94">
      <formula>$B$15="VO2 Max"</formula>
    </cfRule>
    <cfRule type="expression" dxfId="825" priority="95">
      <formula>$B$15="Lactate Tolerance"</formula>
    </cfRule>
    <cfRule type="expression" dxfId="824" priority="96">
      <formula>$B$15="Speed Development"</formula>
    </cfRule>
  </conditionalFormatting>
  <conditionalFormatting sqref="A16:F16">
    <cfRule type="expression" dxfId="823" priority="88">
      <formula>$B$16="Speed Development"</formula>
    </cfRule>
    <cfRule type="expression" dxfId="822" priority="87">
      <formula>$B$16="Lactate Tolerance"</formula>
    </cfRule>
    <cfRule type="expression" dxfId="821" priority="86">
      <formula>$B$16="VO2 Max"</formula>
    </cfRule>
    <cfRule type="expression" dxfId="820" priority="85">
      <formula>$B$16="Threshold"</formula>
    </cfRule>
    <cfRule type="expression" dxfId="819" priority="84">
      <formula>$B$16="Turnover and Pace Work"</formula>
    </cfRule>
    <cfRule type="expression" dxfId="818" priority="83">
      <formula>$B$16="Aerobic Running"</formula>
    </cfRule>
    <cfRule type="expression" dxfId="817" priority="82">
      <formula>$B$16="Stretching and Mobility"</formula>
    </cfRule>
    <cfRule type="expression" dxfId="816" priority="81">
      <formula>$B$16="Recovery"</formula>
    </cfRule>
  </conditionalFormatting>
  <conditionalFormatting sqref="A17:F17">
    <cfRule type="expression" dxfId="815" priority="80">
      <formula>$B$17="Speed Development"</formula>
    </cfRule>
    <cfRule type="expression" dxfId="814" priority="79">
      <formula>$B$17="Lactate Tolerance"</formula>
    </cfRule>
    <cfRule type="expression" dxfId="813" priority="78">
      <formula>$B$17="VO2 Max"</formula>
    </cfRule>
    <cfRule type="expression" dxfId="812" priority="77">
      <formula>$B$17="Threshold"</formula>
    </cfRule>
    <cfRule type="expression" dxfId="811" priority="76">
      <formula>$B$17="Turnover and Pace Work"</formula>
    </cfRule>
    <cfRule type="expression" dxfId="810" priority="75">
      <formula>$B$17="Aerobic Running"</formula>
    </cfRule>
    <cfRule type="expression" dxfId="809" priority="74">
      <formula>$B$17="Stretching and Mobility"</formula>
    </cfRule>
    <cfRule type="expression" dxfId="808" priority="73">
      <formula>$B$17="Recovery"</formula>
    </cfRule>
  </conditionalFormatting>
  <conditionalFormatting sqref="A18:F18">
    <cfRule type="expression" dxfId="807" priority="72">
      <formula>$B$18="Speed Development"</formula>
    </cfRule>
    <cfRule type="expression" dxfId="806" priority="71">
      <formula>$B$18="Lactate Tolerance"</formula>
    </cfRule>
    <cfRule type="expression" dxfId="805" priority="70">
      <formula>$B$18="VO2 Max"</formula>
    </cfRule>
    <cfRule type="expression" dxfId="804" priority="69">
      <formula>$B$18="Threshold"</formula>
    </cfRule>
    <cfRule type="expression" dxfId="803" priority="68">
      <formula>$B$18="Turnover and Pace Work"</formula>
    </cfRule>
    <cfRule type="expression" dxfId="802" priority="67">
      <formula>$B$18="Aerobic Running"</formula>
    </cfRule>
    <cfRule type="expression" dxfId="801" priority="66">
      <formula>$B$18="Stretching and Mobility"</formula>
    </cfRule>
    <cfRule type="expression" dxfId="800" priority="65">
      <formula>$B$18="Recovery"</formula>
    </cfRule>
  </conditionalFormatting>
  <conditionalFormatting sqref="A19:F19">
    <cfRule type="expression" dxfId="799" priority="64">
      <formula>$B$19="Speed Development"</formula>
    </cfRule>
    <cfRule type="expression" dxfId="798" priority="63">
      <formula>$B$19="Lactate Tolerance"</formula>
    </cfRule>
    <cfRule type="expression" dxfId="797" priority="62">
      <formula>$B$19="VO2 Max"</formula>
    </cfRule>
    <cfRule type="expression" dxfId="796" priority="61">
      <formula>$B$19="Threshold"</formula>
    </cfRule>
    <cfRule type="expression" dxfId="795" priority="60">
      <formula>$B$19="Turnover and Pace Work"</formula>
    </cfRule>
    <cfRule type="expression" dxfId="794" priority="59">
      <formula>$B$19="Aerobic Running"</formula>
    </cfRule>
    <cfRule type="expression" dxfId="793" priority="58">
      <formula>$B$19="Stretching and Mobility"</formula>
    </cfRule>
    <cfRule type="expression" dxfId="792" priority="57">
      <formula>$B$19="Recovery"</formula>
    </cfRule>
  </conditionalFormatting>
  <conditionalFormatting sqref="A20:F20">
    <cfRule type="expression" dxfId="791" priority="56">
      <formula>$B$20="Speed Development"</formula>
    </cfRule>
    <cfRule type="expression" dxfId="790" priority="55">
      <formula>$B$20="Lactate Tolerance"</formula>
    </cfRule>
    <cfRule type="expression" dxfId="789" priority="54">
      <formula>$B$20="VO2 Max"</formula>
    </cfRule>
    <cfRule type="expression" dxfId="788" priority="53">
      <formula>$B$20="Threshold"</formula>
    </cfRule>
    <cfRule type="expression" dxfId="787" priority="52">
      <formula>$B$20="Turnover and Pace Work"</formula>
    </cfRule>
    <cfRule type="expression" dxfId="786" priority="51">
      <formula>$B$20="Aerobic Running"</formula>
    </cfRule>
    <cfRule type="expression" dxfId="785" priority="50">
      <formula>$B$20="Stretching and Mobility"</formula>
    </cfRule>
    <cfRule type="expression" dxfId="784" priority="49">
      <formula>$B$20="Recovery"</formula>
    </cfRule>
  </conditionalFormatting>
  <conditionalFormatting sqref="A21:F21">
    <cfRule type="expression" dxfId="783" priority="48">
      <formula>$B$21="Speed Development"</formula>
    </cfRule>
    <cfRule type="expression" dxfId="782" priority="47">
      <formula>$B$21="Lactate Tolerance"</formula>
    </cfRule>
    <cfRule type="expression" dxfId="781" priority="46">
      <formula>$B$21="VO2 Max"</formula>
    </cfRule>
    <cfRule type="expression" dxfId="780" priority="45">
      <formula>$B$21="Threshold"</formula>
    </cfRule>
    <cfRule type="expression" dxfId="779" priority="44">
      <formula>$B$21="Turnover and Pace Work"</formula>
    </cfRule>
    <cfRule type="expression" dxfId="778" priority="43">
      <formula>$B$21="Aerobic Running"</formula>
    </cfRule>
    <cfRule type="expression" dxfId="777" priority="42">
      <formula>$B$21="Stretching and Mobility"</formula>
    </cfRule>
    <cfRule type="expression" dxfId="776" priority="41">
      <formula>$B$21="Recovery"</formula>
    </cfRule>
  </conditionalFormatting>
  <conditionalFormatting sqref="A22:F22">
    <cfRule type="expression" dxfId="775" priority="40">
      <formula>$B$22="Speed Development"</formula>
    </cfRule>
    <cfRule type="expression" dxfId="774" priority="39">
      <formula>$B$22="Lactate Tolerance"</formula>
    </cfRule>
    <cfRule type="expression" dxfId="773" priority="38">
      <formula>$B$22="VO2 Max"</formula>
    </cfRule>
    <cfRule type="expression" dxfId="772" priority="37">
      <formula>$B$22="Threshold"</formula>
    </cfRule>
    <cfRule type="expression" dxfId="771" priority="36">
      <formula>$B$22="Turnover and Pace Work"</formula>
    </cfRule>
    <cfRule type="expression" dxfId="770" priority="35">
      <formula>$B$22="Aerobic Running"</formula>
    </cfRule>
    <cfRule type="expression" dxfId="769" priority="34">
      <formula>$B$22="Stretching and Mobility"</formula>
    </cfRule>
    <cfRule type="expression" dxfId="768" priority="33">
      <formula>$B$22="Recovery"</formula>
    </cfRule>
  </conditionalFormatting>
  <conditionalFormatting sqref="A23:F23">
    <cfRule type="expression" dxfId="767" priority="32">
      <formula>$B$23="Speed Development"</formula>
    </cfRule>
    <cfRule type="expression" dxfId="766" priority="31">
      <formula>$B$23="Lactate Tolerance"</formula>
    </cfRule>
    <cfRule type="expression" dxfId="765" priority="30">
      <formula>$B$23="VO2 Max"</formula>
    </cfRule>
    <cfRule type="expression" dxfId="764" priority="29">
      <formula>$B$23="Threshold"</formula>
    </cfRule>
    <cfRule type="expression" dxfId="763" priority="28">
      <formula>$B$23="Turnover and Pace Work"</formula>
    </cfRule>
    <cfRule type="expression" dxfId="762" priority="27">
      <formula>$B$23="Aerobic Running"</formula>
    </cfRule>
    <cfRule type="expression" dxfId="761" priority="26">
      <formula>$B$23="Stretching and Mobility"</formula>
    </cfRule>
    <cfRule type="expression" dxfId="760" priority="25">
      <formula>$B$23="Recovery"</formula>
    </cfRule>
  </conditionalFormatting>
  <conditionalFormatting sqref="A24:F24">
    <cfRule type="expression" dxfId="759" priority="24">
      <formula>$B$24="Speed Development"</formula>
    </cfRule>
    <cfRule type="expression" dxfId="758" priority="23">
      <formula>$B$24="Lactate Tolerance"</formula>
    </cfRule>
    <cfRule type="expression" dxfId="757" priority="22">
      <formula>$B$24="VO2 Max"</formula>
    </cfRule>
    <cfRule type="expression" dxfId="756" priority="21">
      <formula>$B$24="Threshold"</formula>
    </cfRule>
    <cfRule type="expression" dxfId="755" priority="20">
      <formula>$B$24="Turnover and Pace Work"</formula>
    </cfRule>
    <cfRule type="expression" dxfId="754" priority="19">
      <formula>$B$24="Aerobic Running"</formula>
    </cfRule>
    <cfRule type="expression" dxfId="753" priority="18">
      <formula>$B$24="Stretching and Mobility"</formula>
    </cfRule>
    <cfRule type="expression" dxfId="752" priority="17">
      <formula>$B$24="Recovery"</formula>
    </cfRule>
  </conditionalFormatting>
  <conditionalFormatting sqref="A25:F25">
    <cfRule type="expression" dxfId="751" priority="16">
      <formula>$B$25="Speed Development"</formula>
    </cfRule>
    <cfRule type="expression" dxfId="750" priority="15">
      <formula>$B$25="Lactate Tolerance"</formula>
    </cfRule>
    <cfRule type="expression" dxfId="749" priority="14">
      <formula>$B$25="VO2 Max"</formula>
    </cfRule>
    <cfRule type="expression" dxfId="748" priority="13">
      <formula>$B$25="Threshold"</formula>
    </cfRule>
    <cfRule type="expression" dxfId="747" priority="12">
      <formula>$B$25="Turnover and Pace Work"</formula>
    </cfRule>
    <cfRule type="expression" dxfId="746" priority="11">
      <formula>$B$25="Aerobic Running"</formula>
    </cfRule>
    <cfRule type="expression" dxfId="745" priority="10">
      <formula>$B$25="Stretching and Mobility"</formula>
    </cfRule>
    <cfRule type="expression" dxfId="744" priority="9">
      <formula>$B$25="Recovery"</formula>
    </cfRule>
  </conditionalFormatting>
  <conditionalFormatting sqref="A26:F26">
    <cfRule type="expression" dxfId="743" priority="8">
      <formula>$B$26="Speed Development"</formula>
    </cfRule>
    <cfRule type="expression" dxfId="742" priority="7">
      <formula>$B$26="Lactate Tolerance"</formula>
    </cfRule>
    <cfRule type="expression" dxfId="741" priority="6">
      <formula>$B$26="VO2 Max"</formula>
    </cfRule>
    <cfRule type="expression" dxfId="740" priority="5">
      <formula>$B$26="Threshold"</formula>
    </cfRule>
    <cfRule type="expression" dxfId="739" priority="4">
      <formula>$B$26="Turnover and Pace Work"</formula>
    </cfRule>
    <cfRule type="expression" dxfId="738" priority="3">
      <formula>$B$26="Aerobic Running"</formula>
    </cfRule>
    <cfRule type="expression" dxfId="737" priority="2">
      <formula>$B$26="Stretching and Mobility"</formula>
    </cfRule>
    <cfRule type="expression" dxfId="736"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AA992B0-B074-1447-AFC4-6DCE7A2FDAD3}">
          <x14:formula1>
            <xm:f>Data!$D$2:$D$50</xm:f>
          </x14:formula1>
          <xm:sqref>D4:D26</xm:sqref>
        </x14:dataValidation>
        <x14:dataValidation type="list" allowBlank="1" showInputMessage="1" showErrorMessage="1" xr:uid="{D40F7B1A-0C10-7D42-BBF6-282C33C4B83C}">
          <x14:formula1>
            <xm:f>Data!$C$2:$C$50</xm:f>
          </x14:formula1>
          <xm:sqref>C4:C26</xm:sqref>
        </x14:dataValidation>
        <x14:dataValidation type="list" allowBlank="1" showInputMessage="1" showErrorMessage="1" xr:uid="{9CB87C14-AD13-384F-B3A9-A79909B141AD}">
          <x14:formula1>
            <xm:f>Data!$B$2:$B$50</xm:f>
          </x14:formula1>
          <xm:sqref>A4:A26</xm:sqref>
        </x14:dataValidation>
        <x14:dataValidation type="list" allowBlank="1" showInputMessage="1" showErrorMessage="1" xr:uid="{29C30560-7250-5A48-8F56-DBDD72F79E69}">
          <x14:formula1>
            <xm:f>Data!$F$2:$F$50</xm:f>
          </x14:formula1>
          <xm:sqref>C1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5275A-5AB4-DD46-B6B9-BE07FDD74A0F}">
  <dimension ref="A1:T26"/>
  <sheetViews>
    <sheetView zoomScale="140" zoomScaleNormal="140" workbookViewId="0">
      <selection activeCell="E5" sqref="E5:F5"/>
    </sheetView>
  </sheetViews>
  <sheetFormatPr baseColWidth="10" defaultRowHeight="16"/>
  <cols>
    <col min="1" max="1" width="23.33203125" customWidth="1"/>
    <col min="2" max="2" width="25.5" customWidth="1"/>
    <col min="3" max="3" width="18.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74</v>
      </c>
      <c r="B1" s="21">
        <v>45721</v>
      </c>
      <c r="C1" s="20" t="s">
        <v>93</v>
      </c>
      <c r="D1" s="20" t="s">
        <v>61</v>
      </c>
      <c r="E1" s="92" t="s">
        <v>60</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3" t="s">
        <v>188</v>
      </c>
      <c r="F4" s="83"/>
      <c r="G4" s="23">
        <v>30</v>
      </c>
      <c r="H4" s="23">
        <v>60</v>
      </c>
      <c r="I4" s="23">
        <v>3</v>
      </c>
      <c r="J4" s="23">
        <v>8</v>
      </c>
      <c r="K4" s="2"/>
      <c r="L4" s="27" t="s">
        <v>69</v>
      </c>
      <c r="M4" s="28">
        <f>SUMIF($B$4:$B$26,"Aerobic Running",G4:G26)</f>
        <v>30</v>
      </c>
      <c r="N4" s="28">
        <f>SUMIF($B$4:$B$26,"Aerobic Running",H4:H26)</f>
        <v>60</v>
      </c>
      <c r="O4" s="39">
        <f t="shared" ref="O4:O9" si="0">M4/$M$10</f>
        <v>0.9375</v>
      </c>
      <c r="P4" s="39">
        <f t="shared" ref="P4:P10" si="1">N4/$N$10</f>
        <v>0.967741935483871</v>
      </c>
      <c r="Q4" s="28">
        <f>SUMIF($B$4:$B$26,"Aerobic Running",I4:I26)</f>
        <v>3</v>
      </c>
      <c r="R4" s="28">
        <f>SUMIF($B$4:$B$26,"Aerobic Running",J4:J26)</f>
        <v>8</v>
      </c>
      <c r="S4" s="39">
        <f>Q4/$Q$10</f>
        <v>0.88235294117647056</v>
      </c>
      <c r="T4" s="39">
        <f>R4/$R$10</f>
        <v>0.95238095238095233</v>
      </c>
    </row>
    <row r="5" spans="1:20" ht="50" customHeight="1">
      <c r="A5" s="6" t="s">
        <v>190</v>
      </c>
      <c r="B5" s="6" t="str">
        <f>_xlfn.XLOOKUP(A5,TrainingTable[Training Component],TrainingTable[Category of Training Stimulus],"")</f>
        <v>Turnover and Pace Work</v>
      </c>
      <c r="C5" s="6" t="s">
        <v>55</v>
      </c>
      <c r="D5" s="6" t="s">
        <v>57</v>
      </c>
      <c r="E5" s="83" t="s">
        <v>191</v>
      </c>
      <c r="F5" s="83"/>
      <c r="G5" s="23">
        <v>2</v>
      </c>
      <c r="H5" s="23">
        <v>2</v>
      </c>
      <c r="I5" s="23">
        <v>0.4</v>
      </c>
      <c r="J5" s="23">
        <v>0.4</v>
      </c>
      <c r="K5" s="2"/>
      <c r="L5" s="29" t="s">
        <v>34</v>
      </c>
      <c r="M5" s="30">
        <f>SUMIF($B$4:$B$26,"Turnover and Pace Work",G4:G26)</f>
        <v>2</v>
      </c>
      <c r="N5" s="30">
        <f>SUMIF($B$4:$B$26,"Turnover and Pace Work",H4:H26)</f>
        <v>2</v>
      </c>
      <c r="O5" s="40">
        <f t="shared" si="0"/>
        <v>6.25E-2</v>
      </c>
      <c r="P5" s="40">
        <f t="shared" si="1"/>
        <v>3.2258064516129031E-2</v>
      </c>
      <c r="Q5" s="30">
        <f>SUMIF($B$4:$B$26,"Turnover and Pace Work",I4:I26)</f>
        <v>0.4</v>
      </c>
      <c r="R5" s="30">
        <f>SUMIF($B$4:$B$26,"Turnover and Pace Work",J4:J26)</f>
        <v>0.4</v>
      </c>
      <c r="S5" s="40">
        <f t="shared" ref="S5:S10" si="2">Q5/$Q$10</f>
        <v>0.11764705882352942</v>
      </c>
      <c r="T5" s="40">
        <f t="shared" ref="T5:T10" si="3">R5/$R$10</f>
        <v>4.7619047619047616E-2</v>
      </c>
    </row>
    <row r="6" spans="1:20" ht="50" customHeight="1">
      <c r="A6" s="6"/>
      <c r="B6" s="6" t="str">
        <f>_xlfn.XLOOKUP(A6,TrainingTable[Training Component],TrainingTable[Category of Training Stimulus],"")</f>
        <v/>
      </c>
      <c r="C6" s="6"/>
      <c r="D6" s="6"/>
      <c r="E6" s="83"/>
      <c r="F6" s="83"/>
      <c r="G6" s="23"/>
      <c r="H6" s="23"/>
      <c r="I6" s="23"/>
      <c r="J6" s="23"/>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3"/>
      <c r="F7" s="83"/>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c r="D8" s="6"/>
      <c r="E8" s="83"/>
      <c r="F8" s="83"/>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3"/>
      <c r="F9" s="83"/>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3"/>
      <c r="F10" s="83"/>
      <c r="G10" s="23"/>
      <c r="H10" s="23"/>
      <c r="I10" s="23"/>
      <c r="J10" s="23"/>
      <c r="K10" s="2"/>
      <c r="L10" s="46" t="s">
        <v>72</v>
      </c>
      <c r="M10" s="23">
        <f>SUM(M4:M9)</f>
        <v>32</v>
      </c>
      <c r="N10" s="23">
        <f>SUM(N4:N9)</f>
        <v>62</v>
      </c>
      <c r="O10" s="47">
        <f>M10/M10</f>
        <v>1</v>
      </c>
      <c r="P10" s="45">
        <f t="shared" si="1"/>
        <v>1</v>
      </c>
      <c r="Q10" s="23">
        <f>SUM(Q4:Q9)</f>
        <v>3.4</v>
      </c>
      <c r="R10" s="23">
        <f>SUM(R4:R9)</f>
        <v>8.4</v>
      </c>
      <c r="S10" s="47">
        <f t="shared" si="2"/>
        <v>1</v>
      </c>
      <c r="T10" s="47">
        <f t="shared" si="3"/>
        <v>1</v>
      </c>
    </row>
    <row r="11" spans="1:20" ht="50" customHeight="1">
      <c r="A11" s="6"/>
      <c r="B11" s="6" t="str">
        <f>_xlfn.XLOOKUP(A11,TrainingTable[Training Component],TrainingTable[Category of Training Stimulus],"")</f>
        <v/>
      </c>
      <c r="C11" s="6"/>
      <c r="D11" s="6"/>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735" priority="184">
      <formula>$B$4="Speed Development"</formula>
    </cfRule>
    <cfRule type="expression" dxfId="734" priority="183">
      <formula>$B$4="Lactate Tolerance"</formula>
    </cfRule>
    <cfRule type="expression" dxfId="733" priority="182">
      <formula>$B$4="VO2 Max"</formula>
    </cfRule>
    <cfRule type="expression" dxfId="732" priority="181">
      <formula>$B$4="Threshold"</formula>
    </cfRule>
    <cfRule type="expression" dxfId="731" priority="180">
      <formula>$B$4="Turnover and Pace Work"</formula>
    </cfRule>
    <cfRule type="expression" dxfId="730" priority="179">
      <formula>$B$4="Aerobic Running"</formula>
    </cfRule>
    <cfRule type="expression" dxfId="729" priority="178">
      <formula>$B$4="Stretching and Mobility"</formula>
    </cfRule>
    <cfRule type="expression" dxfId="728" priority="177">
      <formula>$B$4="Recovery"</formula>
    </cfRule>
  </conditionalFormatting>
  <conditionalFormatting sqref="A5:F5">
    <cfRule type="expression" dxfId="727" priority="176">
      <formula>$B$5="Speed Development"</formula>
    </cfRule>
    <cfRule type="expression" dxfId="726" priority="175">
      <formula>$B$5="Lactate Tolerance"</formula>
    </cfRule>
    <cfRule type="expression" dxfId="725" priority="174">
      <formula>$B$5="VO2 Max"</formula>
    </cfRule>
    <cfRule type="expression" dxfId="724" priority="173">
      <formula>$B$5="Threshold"</formula>
    </cfRule>
    <cfRule type="expression" dxfId="723" priority="172">
      <formula>$B$5="Turnover and Pace Work"</formula>
    </cfRule>
    <cfRule type="expression" dxfId="722" priority="171">
      <formula>$B$5="Aerobic Running"</formula>
    </cfRule>
    <cfRule type="expression" dxfId="721" priority="170">
      <formula>$B$5="Stretching and Mobility"</formula>
    </cfRule>
    <cfRule type="expression" dxfId="720" priority="169">
      <formula>$B$5="Recovery"</formula>
    </cfRule>
  </conditionalFormatting>
  <conditionalFormatting sqref="A6:F6">
    <cfRule type="expression" dxfId="719" priority="164">
      <formula>$B$6="Turnover and Pace Work"</formula>
    </cfRule>
    <cfRule type="expression" dxfId="718" priority="167">
      <formula>$B$6="Lactate Tolerance"</formula>
    </cfRule>
    <cfRule type="expression" dxfId="717" priority="166">
      <formula>$B$6="VO2 Max"</formula>
    </cfRule>
    <cfRule type="expression" dxfId="716" priority="165">
      <formula>$B$6="Threshold"</formula>
    </cfRule>
    <cfRule type="expression" dxfId="715" priority="168">
      <formula>$B$6="Speed Development"</formula>
    </cfRule>
    <cfRule type="expression" dxfId="714" priority="163">
      <formula>$B$6="Aerobic Running"</formula>
    </cfRule>
    <cfRule type="expression" dxfId="713" priority="162">
      <formula>$B$6="Stretching and Mobility"</formula>
    </cfRule>
    <cfRule type="expression" dxfId="712" priority="161">
      <formula>$B$6="Recovery"</formula>
    </cfRule>
  </conditionalFormatting>
  <conditionalFormatting sqref="A7:F7">
    <cfRule type="expression" dxfId="711" priority="160">
      <formula>$B$7="Speed Development"</formula>
    </cfRule>
    <cfRule type="expression" dxfId="710" priority="159">
      <formula>$B$7="Lactate Tolerance"</formula>
    </cfRule>
    <cfRule type="expression" dxfId="709" priority="158">
      <formula>$B$7="VO2 Max"</formula>
    </cfRule>
    <cfRule type="expression" dxfId="708" priority="157">
      <formula>$B$7="Threshold"</formula>
    </cfRule>
    <cfRule type="expression" dxfId="707" priority="156">
      <formula>$B$7="Turnover and Pace Work"</formula>
    </cfRule>
    <cfRule type="expression" dxfId="706" priority="155">
      <formula>$B$7="Aerobic Running"</formula>
    </cfRule>
    <cfRule type="expression" dxfId="705" priority="154">
      <formula>$B$7="Stretching and Mobility"</formula>
    </cfRule>
    <cfRule type="expression" dxfId="704" priority="153">
      <formula>$B$7="Recovery"</formula>
    </cfRule>
  </conditionalFormatting>
  <conditionalFormatting sqref="A8:F8">
    <cfRule type="expression" dxfId="703" priority="152">
      <formula>$B$8="Speed Development"</formula>
    </cfRule>
    <cfRule type="expression" dxfId="702" priority="151">
      <formula>$B$8="Lactate Tolerance"</formula>
    </cfRule>
    <cfRule type="expression" dxfId="701" priority="150">
      <formula>$B$8="VO2 Max"</formula>
    </cfRule>
    <cfRule type="expression" dxfId="700" priority="149">
      <formula>$B$8="Threshold"</formula>
    </cfRule>
    <cfRule type="expression" dxfId="699" priority="148">
      <formula>$B$8="Turnover and Pace Work"</formula>
    </cfRule>
    <cfRule type="expression" dxfId="698" priority="147">
      <formula>$B$8="Aerobic Running"</formula>
    </cfRule>
    <cfRule type="expression" dxfId="697" priority="146">
      <formula>$B$8="Stretching and Mobility"</formula>
    </cfRule>
    <cfRule type="expression" dxfId="696" priority="145">
      <formula>$B$8="Recovery"</formula>
    </cfRule>
  </conditionalFormatting>
  <conditionalFormatting sqref="A9:F9">
    <cfRule type="expression" dxfId="695" priority="140">
      <formula>$B$9="Turnover and Pace Work"</formula>
    </cfRule>
    <cfRule type="expression" dxfId="694" priority="143">
      <formula>$B$9="Lactate Tolerance"</formula>
    </cfRule>
    <cfRule type="expression" dxfId="693" priority="142">
      <formula>$B$9="VO2 Max"</formula>
    </cfRule>
    <cfRule type="expression" dxfId="692" priority="141">
      <formula>$B$9="Threshold"</formula>
    </cfRule>
    <cfRule type="expression" dxfId="691" priority="144">
      <formula>$B$9="Speed Development"</formula>
    </cfRule>
    <cfRule type="expression" dxfId="690" priority="139">
      <formula>$B$9="Aerobic Running"</formula>
    </cfRule>
    <cfRule type="expression" dxfId="689" priority="138">
      <formula>$B$9="Stretching and Mobility"</formula>
    </cfRule>
    <cfRule type="expression" dxfId="688" priority="137">
      <formula>$B$9="Recovery"</formula>
    </cfRule>
  </conditionalFormatting>
  <conditionalFormatting sqref="A10:F10">
    <cfRule type="expression" dxfId="687" priority="136">
      <formula>$B$10="Speed Development"</formula>
    </cfRule>
    <cfRule type="expression" dxfId="686" priority="135">
      <formula>$B$10="Lactate Tolerance"</formula>
    </cfRule>
    <cfRule type="expression" dxfId="685" priority="134">
      <formula>$B$10="VO2 Max"</formula>
    </cfRule>
    <cfRule type="expression" dxfId="684" priority="133">
      <formula>$B$10="Threshold"</formula>
    </cfRule>
    <cfRule type="expression" dxfId="683" priority="132">
      <formula>$B$10="Turnover and Pace Work"</formula>
    </cfRule>
    <cfRule type="expression" dxfId="682" priority="131">
      <formula>$B$10="Aerobic Running"</formula>
    </cfRule>
    <cfRule type="expression" dxfId="681" priority="130">
      <formula>$B$10="Stretching and Mobility"</formula>
    </cfRule>
    <cfRule type="expression" dxfId="680" priority="129">
      <formula>$B$10="Recovery"</formula>
    </cfRule>
  </conditionalFormatting>
  <conditionalFormatting sqref="A11:F11">
    <cfRule type="expression" dxfId="679" priority="128">
      <formula>$B$11="Speed Development"</formula>
    </cfRule>
    <cfRule type="expression" dxfId="678" priority="127">
      <formula>$B$11="Lactate Tolerance"</formula>
    </cfRule>
    <cfRule type="expression" dxfId="677" priority="126">
      <formula>$B$11="VO2 Max"</formula>
    </cfRule>
    <cfRule type="expression" dxfId="676" priority="125">
      <formula>$B$11="Threshold"</formula>
    </cfRule>
    <cfRule type="expression" dxfId="675" priority="124">
      <formula>$B$11="Turnover and Pace Work"</formula>
    </cfRule>
    <cfRule type="expression" dxfId="674" priority="123">
      <formula>$B$11="Aerobic Running"</formula>
    </cfRule>
    <cfRule type="expression" dxfId="673" priority="122">
      <formula>$B$11="Stretching and Mobility"</formula>
    </cfRule>
    <cfRule type="expression" dxfId="672" priority="121">
      <formula>$B$11="Recovery"</formula>
    </cfRule>
  </conditionalFormatting>
  <conditionalFormatting sqref="A12:F12">
    <cfRule type="expression" dxfId="671" priority="120">
      <formula>$B$12="Speed Development"</formula>
    </cfRule>
    <cfRule type="expression" dxfId="670" priority="119">
      <formula>$B$12="Lactate Tolerance"</formula>
    </cfRule>
    <cfRule type="expression" dxfId="669" priority="118">
      <formula>$B$12="VO2 Max"</formula>
    </cfRule>
    <cfRule type="expression" dxfId="668" priority="117">
      <formula>$B$12="Threshold"</formula>
    </cfRule>
    <cfRule type="expression" dxfId="667" priority="116">
      <formula>$B$12="Turnover and Pace Work"</formula>
    </cfRule>
    <cfRule type="expression" dxfId="666" priority="115">
      <formula>$B$12="Aerobic Running"</formula>
    </cfRule>
    <cfRule type="expression" dxfId="665" priority="114">
      <formula>$B$12="Stretching and Mobility"</formula>
    </cfRule>
    <cfRule type="expression" dxfId="664" priority="113">
      <formula>$B$12="Recovery"</formula>
    </cfRule>
  </conditionalFormatting>
  <conditionalFormatting sqref="A13:F13">
    <cfRule type="expression" dxfId="663" priority="112">
      <formula>$B$13="Speed Development"</formula>
    </cfRule>
    <cfRule type="expression" dxfId="662" priority="111">
      <formula>$B$13="Lactate Tolerance"</formula>
    </cfRule>
    <cfRule type="expression" dxfId="661" priority="110">
      <formula>$B$13="VO2 Max"</formula>
    </cfRule>
    <cfRule type="expression" dxfId="660" priority="109">
      <formula>$B$13="Threshold"</formula>
    </cfRule>
    <cfRule type="expression" dxfId="659" priority="108">
      <formula>$B$13="Turnover and Pace Work"</formula>
    </cfRule>
    <cfRule type="expression" dxfId="658" priority="107">
      <formula>$B$13="Aerobic Running"</formula>
    </cfRule>
    <cfRule type="expression" dxfId="657" priority="106">
      <formula>$B$13="Stretching and Mobility"</formula>
    </cfRule>
    <cfRule type="expression" dxfId="656" priority="105">
      <formula>$B$13="Recovery"</formula>
    </cfRule>
  </conditionalFormatting>
  <conditionalFormatting sqref="A14:F14">
    <cfRule type="expression" dxfId="655" priority="104">
      <formula>$B$14="Speed Development"</formula>
    </cfRule>
    <cfRule type="expression" dxfId="654" priority="103">
      <formula>$B$14="Lactate Tolerance"</formula>
    </cfRule>
    <cfRule type="expression" dxfId="653" priority="102">
      <formula>$B$14="VO2 Max"</formula>
    </cfRule>
    <cfRule type="expression" dxfId="652" priority="101">
      <formula>$B$14="Threshold"</formula>
    </cfRule>
    <cfRule type="expression" dxfId="651" priority="100">
      <formula>$B$14="Turnover and Pace Work"</formula>
    </cfRule>
    <cfRule type="expression" dxfId="650" priority="99">
      <formula>$B$14="Aerobic Running"</formula>
    </cfRule>
    <cfRule type="expression" dxfId="649" priority="98">
      <formula>$B$14="Stretching and Mobility"</formula>
    </cfRule>
    <cfRule type="expression" dxfId="648" priority="97">
      <formula>$B$14="Recovery"</formula>
    </cfRule>
  </conditionalFormatting>
  <conditionalFormatting sqref="A15:F15">
    <cfRule type="expression" dxfId="647" priority="93">
      <formula>$B$15="Threshold"</formula>
    </cfRule>
    <cfRule type="expression" dxfId="646" priority="90">
      <formula>$B$15="Stretching and Mobility"</formula>
    </cfRule>
    <cfRule type="expression" dxfId="645" priority="91">
      <formula>$B$15="Aerobic Running"</formula>
    </cfRule>
    <cfRule type="expression" dxfId="644" priority="92">
      <formula>$B$15="Turnover and Pace Work"</formula>
    </cfRule>
    <cfRule type="expression" dxfId="643" priority="89">
      <formula>$B$15="Recovery"</formula>
    </cfRule>
    <cfRule type="expression" dxfId="642" priority="94">
      <formula>$B$15="VO2 Max"</formula>
    </cfRule>
    <cfRule type="expression" dxfId="641" priority="95">
      <formula>$B$15="Lactate Tolerance"</formula>
    </cfRule>
    <cfRule type="expression" dxfId="640" priority="96">
      <formula>$B$15="Speed Development"</formula>
    </cfRule>
  </conditionalFormatting>
  <conditionalFormatting sqref="A16:F16">
    <cfRule type="expression" dxfId="639" priority="88">
      <formula>$B$16="Speed Development"</formula>
    </cfRule>
    <cfRule type="expression" dxfId="638" priority="87">
      <formula>$B$16="Lactate Tolerance"</formula>
    </cfRule>
    <cfRule type="expression" dxfId="637" priority="86">
      <formula>$B$16="VO2 Max"</formula>
    </cfRule>
    <cfRule type="expression" dxfId="636" priority="85">
      <formula>$B$16="Threshold"</formula>
    </cfRule>
    <cfRule type="expression" dxfId="635" priority="84">
      <formula>$B$16="Turnover and Pace Work"</formula>
    </cfRule>
    <cfRule type="expression" dxfId="634" priority="83">
      <formula>$B$16="Aerobic Running"</formula>
    </cfRule>
    <cfRule type="expression" dxfId="633" priority="82">
      <formula>$B$16="Stretching and Mobility"</formula>
    </cfRule>
    <cfRule type="expression" dxfId="632" priority="81">
      <formula>$B$16="Recovery"</formula>
    </cfRule>
  </conditionalFormatting>
  <conditionalFormatting sqref="A17:F17">
    <cfRule type="expression" dxfId="631" priority="80">
      <formula>$B$17="Speed Development"</formula>
    </cfRule>
    <cfRule type="expression" dxfId="630" priority="79">
      <formula>$B$17="Lactate Tolerance"</formula>
    </cfRule>
    <cfRule type="expression" dxfId="629" priority="78">
      <formula>$B$17="VO2 Max"</formula>
    </cfRule>
    <cfRule type="expression" dxfId="628" priority="77">
      <formula>$B$17="Threshold"</formula>
    </cfRule>
    <cfRule type="expression" dxfId="627" priority="76">
      <formula>$B$17="Turnover and Pace Work"</formula>
    </cfRule>
    <cfRule type="expression" dxfId="626" priority="75">
      <formula>$B$17="Aerobic Running"</formula>
    </cfRule>
    <cfRule type="expression" dxfId="625" priority="74">
      <formula>$B$17="Stretching and Mobility"</formula>
    </cfRule>
    <cfRule type="expression" dxfId="624" priority="73">
      <formula>$B$17="Recovery"</formula>
    </cfRule>
  </conditionalFormatting>
  <conditionalFormatting sqref="A18:F18">
    <cfRule type="expression" dxfId="623" priority="72">
      <formula>$B$18="Speed Development"</formula>
    </cfRule>
    <cfRule type="expression" dxfId="622" priority="71">
      <formula>$B$18="Lactate Tolerance"</formula>
    </cfRule>
    <cfRule type="expression" dxfId="621" priority="70">
      <formula>$B$18="VO2 Max"</formula>
    </cfRule>
    <cfRule type="expression" dxfId="620" priority="69">
      <formula>$B$18="Threshold"</formula>
    </cfRule>
    <cfRule type="expression" dxfId="619" priority="68">
      <formula>$B$18="Turnover and Pace Work"</formula>
    </cfRule>
    <cfRule type="expression" dxfId="618" priority="67">
      <formula>$B$18="Aerobic Running"</formula>
    </cfRule>
    <cfRule type="expression" dxfId="617" priority="66">
      <formula>$B$18="Stretching and Mobility"</formula>
    </cfRule>
    <cfRule type="expression" dxfId="616" priority="65">
      <formula>$B$18="Recovery"</formula>
    </cfRule>
  </conditionalFormatting>
  <conditionalFormatting sqref="A19:F19">
    <cfRule type="expression" dxfId="615" priority="64">
      <formula>$B$19="Speed Development"</formula>
    </cfRule>
    <cfRule type="expression" dxfId="614" priority="63">
      <formula>$B$19="Lactate Tolerance"</formula>
    </cfRule>
    <cfRule type="expression" dxfId="613" priority="62">
      <formula>$B$19="VO2 Max"</formula>
    </cfRule>
    <cfRule type="expression" dxfId="612" priority="61">
      <formula>$B$19="Threshold"</formula>
    </cfRule>
    <cfRule type="expression" dxfId="611" priority="60">
      <formula>$B$19="Turnover and Pace Work"</formula>
    </cfRule>
    <cfRule type="expression" dxfId="610" priority="59">
      <formula>$B$19="Aerobic Running"</formula>
    </cfRule>
    <cfRule type="expression" dxfId="609" priority="58">
      <formula>$B$19="Stretching and Mobility"</formula>
    </cfRule>
    <cfRule type="expression" dxfId="608" priority="57">
      <formula>$B$19="Recovery"</formula>
    </cfRule>
  </conditionalFormatting>
  <conditionalFormatting sqref="A20:F20">
    <cfRule type="expression" dxfId="607" priority="56">
      <formula>$B$20="Speed Development"</formula>
    </cfRule>
    <cfRule type="expression" dxfId="606" priority="55">
      <formula>$B$20="Lactate Tolerance"</formula>
    </cfRule>
    <cfRule type="expression" dxfId="605" priority="54">
      <formula>$B$20="VO2 Max"</formula>
    </cfRule>
    <cfRule type="expression" dxfId="604" priority="53">
      <formula>$B$20="Threshold"</formula>
    </cfRule>
    <cfRule type="expression" dxfId="603" priority="52">
      <formula>$B$20="Turnover and Pace Work"</formula>
    </cfRule>
    <cfRule type="expression" dxfId="602" priority="51">
      <formula>$B$20="Aerobic Running"</formula>
    </cfRule>
    <cfRule type="expression" dxfId="601" priority="50">
      <formula>$B$20="Stretching and Mobility"</formula>
    </cfRule>
    <cfRule type="expression" dxfId="600" priority="49">
      <formula>$B$20="Recovery"</formula>
    </cfRule>
  </conditionalFormatting>
  <conditionalFormatting sqref="A21:F21">
    <cfRule type="expression" dxfId="599" priority="48">
      <formula>$B$21="Speed Development"</formula>
    </cfRule>
    <cfRule type="expression" dxfId="598" priority="47">
      <formula>$B$21="Lactate Tolerance"</formula>
    </cfRule>
    <cfRule type="expression" dxfId="597" priority="46">
      <formula>$B$21="VO2 Max"</formula>
    </cfRule>
    <cfRule type="expression" dxfId="596" priority="45">
      <formula>$B$21="Threshold"</formula>
    </cfRule>
    <cfRule type="expression" dxfId="595" priority="44">
      <formula>$B$21="Turnover and Pace Work"</formula>
    </cfRule>
    <cfRule type="expression" dxfId="594" priority="43">
      <formula>$B$21="Aerobic Running"</formula>
    </cfRule>
    <cfRule type="expression" dxfId="593" priority="42">
      <formula>$B$21="Stretching and Mobility"</formula>
    </cfRule>
    <cfRule type="expression" dxfId="592" priority="41">
      <formula>$B$21="Recovery"</formula>
    </cfRule>
  </conditionalFormatting>
  <conditionalFormatting sqref="A22:F22">
    <cfRule type="expression" dxfId="591" priority="40">
      <formula>$B$22="Speed Development"</formula>
    </cfRule>
    <cfRule type="expression" dxfId="590" priority="39">
      <formula>$B$22="Lactate Tolerance"</formula>
    </cfRule>
    <cfRule type="expression" dxfId="589" priority="38">
      <formula>$B$22="VO2 Max"</formula>
    </cfRule>
    <cfRule type="expression" dxfId="588" priority="37">
      <formula>$B$22="Threshold"</formula>
    </cfRule>
    <cfRule type="expression" dxfId="587" priority="36">
      <formula>$B$22="Turnover and Pace Work"</formula>
    </cfRule>
    <cfRule type="expression" dxfId="586" priority="35">
      <formula>$B$22="Aerobic Running"</formula>
    </cfRule>
    <cfRule type="expression" dxfId="585" priority="34">
      <formula>$B$22="Stretching and Mobility"</formula>
    </cfRule>
    <cfRule type="expression" dxfId="584" priority="33">
      <formula>$B$22="Recovery"</formula>
    </cfRule>
  </conditionalFormatting>
  <conditionalFormatting sqref="A23:F23">
    <cfRule type="expression" dxfId="583" priority="32">
      <formula>$B$23="Speed Development"</formula>
    </cfRule>
    <cfRule type="expression" dxfId="582" priority="31">
      <formula>$B$23="Lactate Tolerance"</formula>
    </cfRule>
    <cfRule type="expression" dxfId="581" priority="30">
      <formula>$B$23="VO2 Max"</formula>
    </cfRule>
    <cfRule type="expression" dxfId="580" priority="29">
      <formula>$B$23="Threshold"</formula>
    </cfRule>
    <cfRule type="expression" dxfId="579" priority="28">
      <formula>$B$23="Turnover and Pace Work"</formula>
    </cfRule>
    <cfRule type="expression" dxfId="578" priority="27">
      <formula>$B$23="Aerobic Running"</formula>
    </cfRule>
    <cfRule type="expression" dxfId="577" priority="26">
      <formula>$B$23="Stretching and Mobility"</formula>
    </cfRule>
    <cfRule type="expression" dxfId="576" priority="25">
      <formula>$B$23="Recovery"</formula>
    </cfRule>
  </conditionalFormatting>
  <conditionalFormatting sqref="A24:F24">
    <cfRule type="expression" dxfId="575" priority="24">
      <formula>$B$24="Speed Development"</formula>
    </cfRule>
    <cfRule type="expression" dxfId="574" priority="23">
      <formula>$B$24="Lactate Tolerance"</formula>
    </cfRule>
    <cfRule type="expression" dxfId="573" priority="22">
      <formula>$B$24="VO2 Max"</formula>
    </cfRule>
    <cfRule type="expression" dxfId="572" priority="21">
      <formula>$B$24="Threshold"</formula>
    </cfRule>
    <cfRule type="expression" dxfId="571" priority="20">
      <formula>$B$24="Turnover and Pace Work"</formula>
    </cfRule>
    <cfRule type="expression" dxfId="570" priority="19">
      <formula>$B$24="Aerobic Running"</formula>
    </cfRule>
    <cfRule type="expression" dxfId="569" priority="18">
      <formula>$B$24="Stretching and Mobility"</formula>
    </cfRule>
    <cfRule type="expression" dxfId="568" priority="17">
      <formula>$B$24="Recovery"</formula>
    </cfRule>
  </conditionalFormatting>
  <conditionalFormatting sqref="A25:F25">
    <cfRule type="expression" dxfId="567" priority="16">
      <formula>$B$25="Speed Development"</formula>
    </cfRule>
    <cfRule type="expression" dxfId="566" priority="15">
      <formula>$B$25="Lactate Tolerance"</formula>
    </cfRule>
    <cfRule type="expression" dxfId="565" priority="14">
      <formula>$B$25="VO2 Max"</formula>
    </cfRule>
    <cfRule type="expression" dxfId="564" priority="13">
      <formula>$B$25="Threshold"</formula>
    </cfRule>
    <cfRule type="expression" dxfId="563" priority="12">
      <formula>$B$25="Turnover and Pace Work"</formula>
    </cfRule>
    <cfRule type="expression" dxfId="562" priority="11">
      <formula>$B$25="Aerobic Running"</formula>
    </cfRule>
    <cfRule type="expression" dxfId="561" priority="10">
      <formula>$B$25="Stretching and Mobility"</formula>
    </cfRule>
    <cfRule type="expression" dxfId="560" priority="9">
      <formula>$B$25="Recovery"</formula>
    </cfRule>
  </conditionalFormatting>
  <conditionalFormatting sqref="A26:F26">
    <cfRule type="expression" dxfId="559" priority="8">
      <formula>$B$26="Speed Development"</formula>
    </cfRule>
    <cfRule type="expression" dxfId="558" priority="7">
      <formula>$B$26="Lactate Tolerance"</formula>
    </cfRule>
    <cfRule type="expression" dxfId="557" priority="6">
      <formula>$B$26="VO2 Max"</formula>
    </cfRule>
    <cfRule type="expression" dxfId="556" priority="5">
      <formula>$B$26="Threshold"</formula>
    </cfRule>
    <cfRule type="expression" dxfId="555" priority="4">
      <formula>$B$26="Turnover and Pace Work"</formula>
    </cfRule>
    <cfRule type="expression" dxfId="554" priority="3">
      <formula>$B$26="Aerobic Running"</formula>
    </cfRule>
    <cfRule type="expression" dxfId="553" priority="2">
      <formula>$B$26="Stretching and Mobility"</formula>
    </cfRule>
    <cfRule type="expression" dxfId="552"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74FB43F-B0BB-504D-83E0-B11ED831BE4D}">
          <x14:formula1>
            <xm:f>Data!$D$2:$D$50</xm:f>
          </x14:formula1>
          <xm:sqref>D4:D26</xm:sqref>
        </x14:dataValidation>
        <x14:dataValidation type="list" allowBlank="1" showInputMessage="1" showErrorMessage="1" xr:uid="{E3DE53AF-F4FB-5C45-98E3-05EBF4E49027}">
          <x14:formula1>
            <xm:f>Data!$C$2:$C$50</xm:f>
          </x14:formula1>
          <xm:sqref>C4:C26</xm:sqref>
        </x14:dataValidation>
        <x14:dataValidation type="list" allowBlank="1" showInputMessage="1" showErrorMessage="1" xr:uid="{6792BE34-1371-8C4C-8222-C094C757CB0E}">
          <x14:formula1>
            <xm:f>Data!$B$2:$B$50</xm:f>
          </x14:formula1>
          <xm:sqref>A4:A26</xm:sqref>
        </x14:dataValidation>
        <x14:dataValidation type="list" allowBlank="1" showInputMessage="1" showErrorMessage="1" xr:uid="{EB41947B-69E4-ED49-87A6-94AC80FD77F3}">
          <x14:formula1>
            <xm:f>Data!$F$2:$F$50</xm:f>
          </x14:formula1>
          <xm:sqref>C1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868A4-126B-FA4F-A741-B02BFD077B0B}">
  <dimension ref="A1:T26"/>
  <sheetViews>
    <sheetView zoomScale="140" zoomScaleNormal="140" workbookViewId="0">
      <selection activeCell="A6" sqref="A6"/>
    </sheetView>
  </sheetViews>
  <sheetFormatPr baseColWidth="10" defaultRowHeight="16"/>
  <cols>
    <col min="1" max="1" width="27.8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75</v>
      </c>
      <c r="B1" s="21">
        <v>45722</v>
      </c>
      <c r="C1" s="20" t="s">
        <v>95</v>
      </c>
      <c r="D1" s="20" t="s">
        <v>61</v>
      </c>
      <c r="E1" s="92" t="s">
        <v>60</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3" t="s">
        <v>199</v>
      </c>
      <c r="F4" s="83"/>
      <c r="G4" s="23">
        <v>30</v>
      </c>
      <c r="H4" s="23">
        <v>45</v>
      </c>
      <c r="I4" s="23">
        <v>3.5</v>
      </c>
      <c r="J4" s="23">
        <v>6</v>
      </c>
      <c r="K4" s="2"/>
      <c r="L4" s="27" t="s">
        <v>69</v>
      </c>
      <c r="M4" s="28">
        <f>SUMIF($B$4:$B$26,"Aerobic Running",G4:G26)</f>
        <v>35</v>
      </c>
      <c r="N4" s="28">
        <f>SUMIF($B$4:$B$26,"Aerobic Running",H4:H26)</f>
        <v>50</v>
      </c>
      <c r="O4" s="39">
        <f t="shared" ref="O4:O9" si="0">M4/$M$10</f>
        <v>0.94594594594594594</v>
      </c>
      <c r="P4" s="39">
        <f t="shared" ref="P4:P10" si="1">N4/$N$10</f>
        <v>0.94339622641509435</v>
      </c>
      <c r="Q4" s="28">
        <f>SUMIF($B$4:$B$26,"Aerobic Running",I4:I26)</f>
        <v>4.0999999999999996</v>
      </c>
      <c r="R4" s="28">
        <f>SUMIF($B$4:$B$26,"Aerobic Running",J4:J26)</f>
        <v>6.75</v>
      </c>
      <c r="S4" s="39">
        <f>Q4/$Q$10</f>
        <v>0.89130434782608692</v>
      </c>
      <c r="T4" s="39">
        <f>R4/$R$10</f>
        <v>0.93103448275862066</v>
      </c>
    </row>
    <row r="5" spans="1:20" ht="50" customHeight="1">
      <c r="A5" s="6" t="s">
        <v>49</v>
      </c>
      <c r="B5" s="6" t="str">
        <f>_xlfn.XLOOKUP(A5,TrainingTable[Training Component],TrainingTable[Category of Training Stimulus],"")</f>
        <v>Recovery</v>
      </c>
      <c r="C5" s="6" t="s">
        <v>57</v>
      </c>
      <c r="D5" s="6" t="s">
        <v>57</v>
      </c>
      <c r="E5" s="83" t="s">
        <v>200</v>
      </c>
      <c r="F5" s="83"/>
      <c r="G5" s="23">
        <v>5</v>
      </c>
      <c r="H5" s="23">
        <v>5</v>
      </c>
      <c r="I5" s="23">
        <v>0</v>
      </c>
      <c r="J5" s="23">
        <v>0</v>
      </c>
      <c r="K5" s="2"/>
      <c r="L5" s="29" t="s">
        <v>34</v>
      </c>
      <c r="M5" s="30">
        <f>SUMIF($B$4:$B$26,"Turnover and Pace Work",G4:G26)</f>
        <v>1</v>
      </c>
      <c r="N5" s="30">
        <f>SUMIF($B$4:$B$26,"Turnover and Pace Work",H4:H26)</f>
        <v>1.5</v>
      </c>
      <c r="O5" s="40">
        <f t="shared" si="0"/>
        <v>2.7027027027027029E-2</v>
      </c>
      <c r="P5" s="40">
        <f t="shared" si="1"/>
        <v>2.8301886792452831E-2</v>
      </c>
      <c r="Q5" s="30">
        <f>SUMIF($B$4:$B$26,"Turnover and Pace Work",I4:I26)</f>
        <v>0.25</v>
      </c>
      <c r="R5" s="30">
        <f>SUMIF($B$4:$B$26,"Turnover and Pace Work",J4:J26)</f>
        <v>0.25</v>
      </c>
      <c r="S5" s="40">
        <f t="shared" ref="S5:S10" si="2">Q5/$Q$10</f>
        <v>5.4347826086956527E-2</v>
      </c>
      <c r="T5" s="40">
        <f t="shared" ref="T5:T10" si="3">R5/$R$10</f>
        <v>3.4482758620689655E-2</v>
      </c>
    </row>
    <row r="6" spans="1:20" ht="50" customHeight="1">
      <c r="A6" s="6" t="s">
        <v>28</v>
      </c>
      <c r="B6" s="6" t="str">
        <f>_xlfn.XLOOKUP(A6,TrainingTable[Training Component],TrainingTable[Category of Training Stimulus],"")</f>
        <v>Lactate Tolerance</v>
      </c>
      <c r="C6" s="6" t="s">
        <v>56</v>
      </c>
      <c r="D6" s="6" t="s">
        <v>64</v>
      </c>
      <c r="E6" s="83" t="s">
        <v>201</v>
      </c>
      <c r="F6" s="83"/>
      <c r="G6" s="23">
        <v>1</v>
      </c>
      <c r="H6" s="23">
        <v>1.5</v>
      </c>
      <c r="I6" s="23">
        <v>0.25</v>
      </c>
      <c r="J6" s="23">
        <v>0.25</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t="s">
        <v>49</v>
      </c>
      <c r="B7" s="6" t="str">
        <f>_xlfn.XLOOKUP(A7,TrainingTable[Training Component],TrainingTable[Category of Training Stimulus],"")</f>
        <v>Recovery</v>
      </c>
      <c r="C7" s="6" t="s">
        <v>57</v>
      </c>
      <c r="D7" s="6" t="s">
        <v>57</v>
      </c>
      <c r="E7" s="83" t="s">
        <v>202</v>
      </c>
      <c r="F7" s="83"/>
      <c r="G7" s="23">
        <v>5</v>
      </c>
      <c r="H7" s="23">
        <v>5</v>
      </c>
      <c r="I7" s="23">
        <v>0</v>
      </c>
      <c r="J7" s="23">
        <v>0</v>
      </c>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t="s">
        <v>198</v>
      </c>
      <c r="B8" s="6" t="str">
        <f>_xlfn.XLOOKUP(A8,TrainingTable[Training Component],TrainingTable[Category of Training Stimulus],"")</f>
        <v>Turnover and Pace Work</v>
      </c>
      <c r="C8" s="6" t="s">
        <v>56</v>
      </c>
      <c r="D8" s="6" t="s">
        <v>64</v>
      </c>
      <c r="E8" s="83" t="s">
        <v>203</v>
      </c>
      <c r="F8" s="83"/>
      <c r="G8" s="23">
        <v>1</v>
      </c>
      <c r="H8" s="23">
        <v>1.5</v>
      </c>
      <c r="I8" s="23">
        <v>0.25</v>
      </c>
      <c r="J8" s="23">
        <v>0.25</v>
      </c>
      <c r="K8" s="2"/>
      <c r="L8" s="33" t="s">
        <v>2</v>
      </c>
      <c r="M8" s="34">
        <f>SUMIF($B$4:$B$26,"Lactate Tolerance",G4:G26)</f>
        <v>1</v>
      </c>
      <c r="N8" s="34">
        <f>SUMIF($B$4:$B$26,"Lactate Tolerance",H4:H26)</f>
        <v>1.5</v>
      </c>
      <c r="O8" s="43">
        <f t="shared" si="0"/>
        <v>2.7027027027027029E-2</v>
      </c>
      <c r="P8" s="43">
        <f t="shared" si="1"/>
        <v>2.8301886792452831E-2</v>
      </c>
      <c r="Q8" s="34">
        <f>SUMIF($B$4:$B$26,"Lactate Tolerance",I4:I26)</f>
        <v>0.25</v>
      </c>
      <c r="R8" s="34">
        <f>SUMIF($B$4:$B$26,"Lactate Tolerance",J4:J26)</f>
        <v>0.25</v>
      </c>
      <c r="S8" s="43">
        <f t="shared" si="2"/>
        <v>5.4347826086956527E-2</v>
      </c>
      <c r="T8" s="43">
        <f t="shared" si="3"/>
        <v>3.4482758620689655E-2</v>
      </c>
    </row>
    <row r="9" spans="1:20" ht="50" customHeight="1">
      <c r="A9" s="6" t="s">
        <v>49</v>
      </c>
      <c r="B9" s="6" t="str">
        <f>_xlfn.XLOOKUP(A9,TrainingTable[Training Component],TrainingTable[Category of Training Stimulus],"")</f>
        <v>Recovery</v>
      </c>
      <c r="C9" s="6" t="s">
        <v>57</v>
      </c>
      <c r="D9" s="6" t="s">
        <v>57</v>
      </c>
      <c r="E9" s="83" t="s">
        <v>205</v>
      </c>
      <c r="F9" s="83"/>
      <c r="G9" s="23">
        <v>5</v>
      </c>
      <c r="H9" s="23">
        <v>5</v>
      </c>
      <c r="I9" s="23">
        <v>0</v>
      </c>
      <c r="J9" s="23">
        <v>0</v>
      </c>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t="s">
        <v>14</v>
      </c>
      <c r="B10" s="6" t="str">
        <f>_xlfn.XLOOKUP(A10,TrainingTable[Training Component],TrainingTable[Category of Training Stimulus],"")</f>
        <v>Aerobic Running</v>
      </c>
      <c r="C10" s="6" t="s">
        <v>55</v>
      </c>
      <c r="D10" s="6" t="s">
        <v>67</v>
      </c>
      <c r="E10" s="93" t="s">
        <v>204</v>
      </c>
      <c r="F10" s="94"/>
      <c r="G10" s="23">
        <v>5</v>
      </c>
      <c r="H10" s="23">
        <v>5</v>
      </c>
      <c r="I10" s="23">
        <v>0.6</v>
      </c>
      <c r="J10" s="23">
        <v>0.75</v>
      </c>
      <c r="K10" s="2"/>
      <c r="L10" s="46" t="s">
        <v>72</v>
      </c>
      <c r="M10" s="23">
        <f>SUM(M4:M9)</f>
        <v>37</v>
      </c>
      <c r="N10" s="23">
        <f>SUM(N4:N9)</f>
        <v>53</v>
      </c>
      <c r="O10" s="47">
        <f>M10/M10</f>
        <v>1</v>
      </c>
      <c r="P10" s="45">
        <f t="shared" si="1"/>
        <v>1</v>
      </c>
      <c r="Q10" s="23">
        <f>SUM(Q4:Q9)</f>
        <v>4.5999999999999996</v>
      </c>
      <c r="R10" s="23">
        <f>SUM(R4:R9)</f>
        <v>7.25</v>
      </c>
      <c r="S10" s="47">
        <f t="shared" si="2"/>
        <v>1</v>
      </c>
      <c r="T10" s="47">
        <f t="shared" si="3"/>
        <v>1</v>
      </c>
    </row>
    <row r="11" spans="1:20" ht="50" customHeight="1">
      <c r="A11" s="6"/>
      <c r="B11" s="6" t="str">
        <f>_xlfn.XLOOKUP(A11,TrainingTable[Training Component],TrainingTable[Category of Training Stimulus],"")</f>
        <v/>
      </c>
      <c r="C11" s="6"/>
      <c r="D11" s="6"/>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551" priority="184">
      <formula>$B$4="Speed Development"</formula>
    </cfRule>
    <cfRule type="expression" dxfId="550" priority="183">
      <formula>$B$4="Lactate Tolerance"</formula>
    </cfRule>
    <cfRule type="expression" dxfId="549" priority="182">
      <formula>$B$4="VO2 Max"</formula>
    </cfRule>
    <cfRule type="expression" dxfId="548" priority="181">
      <formula>$B$4="Threshold"</formula>
    </cfRule>
    <cfRule type="expression" dxfId="547" priority="180">
      <formula>$B$4="Turnover and Pace Work"</formula>
    </cfRule>
    <cfRule type="expression" dxfId="546" priority="179">
      <formula>$B$4="Aerobic Running"</formula>
    </cfRule>
    <cfRule type="expression" dxfId="545" priority="178">
      <formula>$B$4="Stretching and Mobility"</formula>
    </cfRule>
    <cfRule type="expression" dxfId="544" priority="177">
      <formula>$B$4="Recovery"</formula>
    </cfRule>
  </conditionalFormatting>
  <conditionalFormatting sqref="A5:F5">
    <cfRule type="expression" dxfId="543" priority="176">
      <formula>$B$5="Speed Development"</formula>
    </cfRule>
    <cfRule type="expression" dxfId="542" priority="175">
      <formula>$B$5="Lactate Tolerance"</formula>
    </cfRule>
    <cfRule type="expression" dxfId="541" priority="174">
      <formula>$B$5="VO2 Max"</formula>
    </cfRule>
    <cfRule type="expression" dxfId="540" priority="173">
      <formula>$B$5="Threshold"</formula>
    </cfRule>
    <cfRule type="expression" dxfId="539" priority="172">
      <formula>$B$5="Turnover and Pace Work"</formula>
    </cfRule>
    <cfRule type="expression" dxfId="538" priority="171">
      <formula>$B$5="Aerobic Running"</formula>
    </cfRule>
    <cfRule type="expression" dxfId="537" priority="170">
      <formula>$B$5="Stretching and Mobility"</formula>
    </cfRule>
    <cfRule type="expression" dxfId="536" priority="169">
      <formula>$B$5="Recovery"</formula>
    </cfRule>
  </conditionalFormatting>
  <conditionalFormatting sqref="A6:F6">
    <cfRule type="expression" dxfId="535" priority="164">
      <formula>$B$6="Turnover and Pace Work"</formula>
    </cfRule>
    <cfRule type="expression" dxfId="534" priority="167">
      <formula>$B$6="Lactate Tolerance"</formula>
    </cfRule>
    <cfRule type="expression" dxfId="533" priority="166">
      <formula>$B$6="VO2 Max"</formula>
    </cfRule>
    <cfRule type="expression" dxfId="532" priority="165">
      <formula>$B$6="Threshold"</formula>
    </cfRule>
    <cfRule type="expression" dxfId="531" priority="168">
      <formula>$B$6="Speed Development"</formula>
    </cfRule>
    <cfRule type="expression" dxfId="530" priority="163">
      <formula>$B$6="Aerobic Running"</formula>
    </cfRule>
    <cfRule type="expression" dxfId="529" priority="162">
      <formula>$B$6="Stretching and Mobility"</formula>
    </cfRule>
    <cfRule type="expression" dxfId="528" priority="161">
      <formula>$B$6="Recovery"</formula>
    </cfRule>
  </conditionalFormatting>
  <conditionalFormatting sqref="A7:F7">
    <cfRule type="expression" dxfId="527" priority="160">
      <formula>$B$7="Speed Development"</formula>
    </cfRule>
    <cfRule type="expression" dxfId="526" priority="159">
      <formula>$B$7="Lactate Tolerance"</formula>
    </cfRule>
    <cfRule type="expression" dxfId="525" priority="158">
      <formula>$B$7="VO2 Max"</formula>
    </cfRule>
    <cfRule type="expression" dxfId="524" priority="157">
      <formula>$B$7="Threshold"</formula>
    </cfRule>
    <cfRule type="expression" dxfId="523" priority="156">
      <formula>$B$7="Turnover and Pace Work"</formula>
    </cfRule>
    <cfRule type="expression" dxfId="522" priority="155">
      <formula>$B$7="Aerobic Running"</formula>
    </cfRule>
    <cfRule type="expression" dxfId="521" priority="154">
      <formula>$B$7="Stretching and Mobility"</formula>
    </cfRule>
    <cfRule type="expression" dxfId="520" priority="153">
      <formula>$B$7="Recovery"</formula>
    </cfRule>
  </conditionalFormatting>
  <conditionalFormatting sqref="A8:F8">
    <cfRule type="expression" dxfId="519" priority="152">
      <formula>$B$8="Speed Development"</formula>
    </cfRule>
    <cfRule type="expression" dxfId="518" priority="151">
      <formula>$B$8="Lactate Tolerance"</formula>
    </cfRule>
    <cfRule type="expression" dxfId="517" priority="150">
      <formula>$B$8="VO2 Max"</formula>
    </cfRule>
    <cfRule type="expression" dxfId="516" priority="149">
      <formula>$B$8="Threshold"</formula>
    </cfRule>
    <cfRule type="expression" dxfId="515" priority="148">
      <formula>$B$8="Turnover and Pace Work"</formula>
    </cfRule>
    <cfRule type="expression" dxfId="514" priority="147">
      <formula>$B$8="Aerobic Running"</formula>
    </cfRule>
    <cfRule type="expression" dxfId="513" priority="146">
      <formula>$B$8="Stretching and Mobility"</formula>
    </cfRule>
    <cfRule type="expression" dxfId="512" priority="145">
      <formula>$B$8="Recovery"</formula>
    </cfRule>
  </conditionalFormatting>
  <conditionalFormatting sqref="A9:F9">
    <cfRule type="expression" dxfId="511" priority="140">
      <formula>$B$9="Turnover and Pace Work"</formula>
    </cfRule>
    <cfRule type="expression" dxfId="510" priority="143">
      <formula>$B$9="Lactate Tolerance"</formula>
    </cfRule>
    <cfRule type="expression" dxfId="509" priority="142">
      <formula>$B$9="VO2 Max"</formula>
    </cfRule>
    <cfRule type="expression" dxfId="508" priority="141">
      <formula>$B$9="Threshold"</formula>
    </cfRule>
    <cfRule type="expression" dxfId="507" priority="144">
      <formula>$B$9="Speed Development"</formula>
    </cfRule>
    <cfRule type="expression" dxfId="506" priority="139">
      <formula>$B$9="Aerobic Running"</formula>
    </cfRule>
    <cfRule type="expression" dxfId="505" priority="138">
      <formula>$B$9="Stretching and Mobility"</formula>
    </cfRule>
    <cfRule type="expression" dxfId="504" priority="137">
      <formula>$B$9="Recovery"</formula>
    </cfRule>
  </conditionalFormatting>
  <conditionalFormatting sqref="A10:F10">
    <cfRule type="expression" dxfId="503" priority="136">
      <formula>$B$10="Speed Development"</formula>
    </cfRule>
    <cfRule type="expression" dxfId="502" priority="135">
      <formula>$B$10="Lactate Tolerance"</formula>
    </cfRule>
    <cfRule type="expression" dxfId="501" priority="134">
      <formula>$B$10="VO2 Max"</formula>
    </cfRule>
    <cfRule type="expression" dxfId="500" priority="133">
      <formula>$B$10="Threshold"</formula>
    </cfRule>
    <cfRule type="expression" dxfId="499" priority="132">
      <formula>$B$10="Turnover and Pace Work"</formula>
    </cfRule>
    <cfRule type="expression" dxfId="498" priority="131">
      <formula>$B$10="Aerobic Running"</formula>
    </cfRule>
    <cfRule type="expression" dxfId="497" priority="130">
      <formula>$B$10="Stretching and Mobility"</formula>
    </cfRule>
    <cfRule type="expression" dxfId="496" priority="129">
      <formula>$B$10="Recovery"</formula>
    </cfRule>
  </conditionalFormatting>
  <conditionalFormatting sqref="A11:F11">
    <cfRule type="expression" dxfId="495" priority="128">
      <formula>$B$11="Speed Development"</formula>
    </cfRule>
    <cfRule type="expression" dxfId="494" priority="127">
      <formula>$B$11="Lactate Tolerance"</formula>
    </cfRule>
    <cfRule type="expression" dxfId="493" priority="126">
      <formula>$B$11="VO2 Max"</formula>
    </cfRule>
    <cfRule type="expression" dxfId="492" priority="125">
      <formula>$B$11="Threshold"</formula>
    </cfRule>
    <cfRule type="expression" dxfId="491" priority="124">
      <formula>$B$11="Turnover and Pace Work"</formula>
    </cfRule>
    <cfRule type="expression" dxfId="490" priority="123">
      <formula>$B$11="Aerobic Running"</formula>
    </cfRule>
    <cfRule type="expression" dxfId="489" priority="122">
      <formula>$B$11="Stretching and Mobility"</formula>
    </cfRule>
    <cfRule type="expression" dxfId="488" priority="121">
      <formula>$B$11="Recovery"</formula>
    </cfRule>
  </conditionalFormatting>
  <conditionalFormatting sqref="A12:F12">
    <cfRule type="expression" dxfId="487" priority="120">
      <formula>$B$12="Speed Development"</formula>
    </cfRule>
    <cfRule type="expression" dxfId="486" priority="119">
      <formula>$B$12="Lactate Tolerance"</formula>
    </cfRule>
    <cfRule type="expression" dxfId="485" priority="118">
      <formula>$B$12="VO2 Max"</formula>
    </cfRule>
    <cfRule type="expression" dxfId="484" priority="117">
      <formula>$B$12="Threshold"</formula>
    </cfRule>
    <cfRule type="expression" dxfId="483" priority="116">
      <formula>$B$12="Turnover and Pace Work"</formula>
    </cfRule>
    <cfRule type="expression" dxfId="482" priority="115">
      <formula>$B$12="Aerobic Running"</formula>
    </cfRule>
    <cfRule type="expression" dxfId="481" priority="114">
      <formula>$B$12="Stretching and Mobility"</formula>
    </cfRule>
    <cfRule type="expression" dxfId="480" priority="113">
      <formula>$B$12="Recovery"</formula>
    </cfRule>
  </conditionalFormatting>
  <conditionalFormatting sqref="A13:F13">
    <cfRule type="expression" dxfId="479" priority="112">
      <formula>$B$13="Speed Development"</formula>
    </cfRule>
    <cfRule type="expression" dxfId="478" priority="111">
      <formula>$B$13="Lactate Tolerance"</formula>
    </cfRule>
    <cfRule type="expression" dxfId="477" priority="110">
      <formula>$B$13="VO2 Max"</formula>
    </cfRule>
    <cfRule type="expression" dxfId="476" priority="109">
      <formula>$B$13="Threshold"</formula>
    </cfRule>
    <cfRule type="expression" dxfId="475" priority="108">
      <formula>$B$13="Turnover and Pace Work"</formula>
    </cfRule>
    <cfRule type="expression" dxfId="474" priority="107">
      <formula>$B$13="Aerobic Running"</formula>
    </cfRule>
    <cfRule type="expression" dxfId="473" priority="106">
      <formula>$B$13="Stretching and Mobility"</formula>
    </cfRule>
    <cfRule type="expression" dxfId="472" priority="105">
      <formula>$B$13="Recovery"</formula>
    </cfRule>
  </conditionalFormatting>
  <conditionalFormatting sqref="A14:F14">
    <cfRule type="expression" dxfId="471" priority="104">
      <formula>$B$14="Speed Development"</formula>
    </cfRule>
    <cfRule type="expression" dxfId="470" priority="103">
      <formula>$B$14="Lactate Tolerance"</formula>
    </cfRule>
    <cfRule type="expression" dxfId="469" priority="102">
      <formula>$B$14="VO2 Max"</formula>
    </cfRule>
    <cfRule type="expression" dxfId="468" priority="101">
      <formula>$B$14="Threshold"</formula>
    </cfRule>
    <cfRule type="expression" dxfId="467" priority="100">
      <formula>$B$14="Turnover and Pace Work"</formula>
    </cfRule>
    <cfRule type="expression" dxfId="466" priority="99">
      <formula>$B$14="Aerobic Running"</formula>
    </cfRule>
    <cfRule type="expression" dxfId="465" priority="98">
      <formula>$B$14="Stretching and Mobility"</formula>
    </cfRule>
    <cfRule type="expression" dxfId="464" priority="97">
      <formula>$B$14="Recovery"</formula>
    </cfRule>
  </conditionalFormatting>
  <conditionalFormatting sqref="A15:F15">
    <cfRule type="expression" dxfId="463" priority="93">
      <formula>$B$15="Threshold"</formula>
    </cfRule>
    <cfRule type="expression" dxfId="462" priority="90">
      <formula>$B$15="Stretching and Mobility"</formula>
    </cfRule>
    <cfRule type="expression" dxfId="461" priority="91">
      <formula>$B$15="Aerobic Running"</formula>
    </cfRule>
    <cfRule type="expression" dxfId="460" priority="92">
      <formula>$B$15="Turnover and Pace Work"</formula>
    </cfRule>
    <cfRule type="expression" dxfId="459" priority="89">
      <formula>$B$15="Recovery"</formula>
    </cfRule>
    <cfRule type="expression" dxfId="458" priority="94">
      <formula>$B$15="VO2 Max"</formula>
    </cfRule>
    <cfRule type="expression" dxfId="457" priority="95">
      <formula>$B$15="Lactate Tolerance"</formula>
    </cfRule>
    <cfRule type="expression" dxfId="456" priority="96">
      <formula>$B$15="Speed Development"</formula>
    </cfRule>
  </conditionalFormatting>
  <conditionalFormatting sqref="A16:F16">
    <cfRule type="expression" dxfId="455" priority="88">
      <formula>$B$16="Speed Development"</formula>
    </cfRule>
    <cfRule type="expression" dxfId="454" priority="87">
      <formula>$B$16="Lactate Tolerance"</formula>
    </cfRule>
    <cfRule type="expression" dxfId="453" priority="86">
      <formula>$B$16="VO2 Max"</formula>
    </cfRule>
    <cfRule type="expression" dxfId="452" priority="85">
      <formula>$B$16="Threshold"</formula>
    </cfRule>
    <cfRule type="expression" dxfId="451" priority="84">
      <formula>$B$16="Turnover and Pace Work"</formula>
    </cfRule>
    <cfRule type="expression" dxfId="450" priority="83">
      <formula>$B$16="Aerobic Running"</formula>
    </cfRule>
    <cfRule type="expression" dxfId="449" priority="82">
      <formula>$B$16="Stretching and Mobility"</formula>
    </cfRule>
    <cfRule type="expression" dxfId="448" priority="81">
      <formula>$B$16="Recovery"</formula>
    </cfRule>
  </conditionalFormatting>
  <conditionalFormatting sqref="A17:F17">
    <cfRule type="expression" dxfId="447" priority="80">
      <formula>$B$17="Speed Development"</formula>
    </cfRule>
    <cfRule type="expression" dxfId="446" priority="79">
      <formula>$B$17="Lactate Tolerance"</formula>
    </cfRule>
    <cfRule type="expression" dxfId="445" priority="78">
      <formula>$B$17="VO2 Max"</formula>
    </cfRule>
    <cfRule type="expression" dxfId="444" priority="77">
      <formula>$B$17="Threshold"</formula>
    </cfRule>
    <cfRule type="expression" dxfId="443" priority="76">
      <formula>$B$17="Turnover and Pace Work"</formula>
    </cfRule>
    <cfRule type="expression" dxfId="442" priority="75">
      <formula>$B$17="Aerobic Running"</formula>
    </cfRule>
    <cfRule type="expression" dxfId="441" priority="74">
      <formula>$B$17="Stretching and Mobility"</formula>
    </cfRule>
    <cfRule type="expression" dxfId="440" priority="73">
      <formula>$B$17="Recovery"</formula>
    </cfRule>
  </conditionalFormatting>
  <conditionalFormatting sqref="A18:F18">
    <cfRule type="expression" dxfId="439" priority="72">
      <formula>$B$18="Speed Development"</formula>
    </cfRule>
    <cfRule type="expression" dxfId="438" priority="71">
      <formula>$B$18="Lactate Tolerance"</formula>
    </cfRule>
    <cfRule type="expression" dxfId="437" priority="70">
      <formula>$B$18="VO2 Max"</formula>
    </cfRule>
    <cfRule type="expression" dxfId="436" priority="69">
      <formula>$B$18="Threshold"</formula>
    </cfRule>
    <cfRule type="expression" dxfId="435" priority="68">
      <formula>$B$18="Turnover and Pace Work"</formula>
    </cfRule>
    <cfRule type="expression" dxfId="434" priority="67">
      <formula>$B$18="Aerobic Running"</formula>
    </cfRule>
    <cfRule type="expression" dxfId="433" priority="66">
      <formula>$B$18="Stretching and Mobility"</formula>
    </cfRule>
    <cfRule type="expression" dxfId="432" priority="65">
      <formula>$B$18="Recovery"</formula>
    </cfRule>
  </conditionalFormatting>
  <conditionalFormatting sqref="A19:F19">
    <cfRule type="expression" dxfId="431" priority="64">
      <formula>$B$19="Speed Development"</formula>
    </cfRule>
    <cfRule type="expression" dxfId="430" priority="63">
      <formula>$B$19="Lactate Tolerance"</formula>
    </cfRule>
    <cfRule type="expression" dxfId="429" priority="62">
      <formula>$B$19="VO2 Max"</formula>
    </cfRule>
    <cfRule type="expression" dxfId="428" priority="61">
      <formula>$B$19="Threshold"</formula>
    </cfRule>
    <cfRule type="expression" dxfId="427" priority="60">
      <formula>$B$19="Turnover and Pace Work"</formula>
    </cfRule>
    <cfRule type="expression" dxfId="426" priority="59">
      <formula>$B$19="Aerobic Running"</formula>
    </cfRule>
    <cfRule type="expression" dxfId="425" priority="58">
      <formula>$B$19="Stretching and Mobility"</formula>
    </cfRule>
    <cfRule type="expression" dxfId="424" priority="57">
      <formula>$B$19="Recovery"</formula>
    </cfRule>
  </conditionalFormatting>
  <conditionalFormatting sqref="A20:F20">
    <cfRule type="expression" dxfId="423" priority="56">
      <formula>$B$20="Speed Development"</formula>
    </cfRule>
    <cfRule type="expression" dxfId="422" priority="55">
      <formula>$B$20="Lactate Tolerance"</formula>
    </cfRule>
    <cfRule type="expression" dxfId="421" priority="54">
      <formula>$B$20="VO2 Max"</formula>
    </cfRule>
    <cfRule type="expression" dxfId="420" priority="53">
      <formula>$B$20="Threshold"</formula>
    </cfRule>
    <cfRule type="expression" dxfId="419" priority="52">
      <formula>$B$20="Turnover and Pace Work"</formula>
    </cfRule>
    <cfRule type="expression" dxfId="418" priority="51">
      <formula>$B$20="Aerobic Running"</formula>
    </cfRule>
    <cfRule type="expression" dxfId="417" priority="50">
      <formula>$B$20="Stretching and Mobility"</formula>
    </cfRule>
    <cfRule type="expression" dxfId="416" priority="49">
      <formula>$B$20="Recovery"</formula>
    </cfRule>
  </conditionalFormatting>
  <conditionalFormatting sqref="A21:F21">
    <cfRule type="expression" dxfId="415" priority="48">
      <formula>$B$21="Speed Development"</formula>
    </cfRule>
    <cfRule type="expression" dxfId="414" priority="47">
      <formula>$B$21="Lactate Tolerance"</formula>
    </cfRule>
    <cfRule type="expression" dxfId="413" priority="46">
      <formula>$B$21="VO2 Max"</formula>
    </cfRule>
    <cfRule type="expression" dxfId="412" priority="45">
      <formula>$B$21="Threshold"</formula>
    </cfRule>
    <cfRule type="expression" dxfId="411" priority="44">
      <formula>$B$21="Turnover and Pace Work"</formula>
    </cfRule>
    <cfRule type="expression" dxfId="410" priority="43">
      <formula>$B$21="Aerobic Running"</formula>
    </cfRule>
    <cfRule type="expression" dxfId="409" priority="42">
      <formula>$B$21="Stretching and Mobility"</formula>
    </cfRule>
    <cfRule type="expression" dxfId="408" priority="41">
      <formula>$B$21="Recovery"</formula>
    </cfRule>
  </conditionalFormatting>
  <conditionalFormatting sqref="A22:F22">
    <cfRule type="expression" dxfId="407" priority="40">
      <formula>$B$22="Speed Development"</formula>
    </cfRule>
    <cfRule type="expression" dxfId="406" priority="39">
      <formula>$B$22="Lactate Tolerance"</formula>
    </cfRule>
    <cfRule type="expression" dxfId="405" priority="38">
      <formula>$B$22="VO2 Max"</formula>
    </cfRule>
    <cfRule type="expression" dxfId="404" priority="37">
      <formula>$B$22="Threshold"</formula>
    </cfRule>
    <cfRule type="expression" dxfId="403" priority="36">
      <formula>$B$22="Turnover and Pace Work"</formula>
    </cfRule>
    <cfRule type="expression" dxfId="402" priority="35">
      <formula>$B$22="Aerobic Running"</formula>
    </cfRule>
    <cfRule type="expression" dxfId="401" priority="34">
      <formula>$B$22="Stretching and Mobility"</formula>
    </cfRule>
    <cfRule type="expression" dxfId="400" priority="33">
      <formula>$B$22="Recovery"</formula>
    </cfRule>
  </conditionalFormatting>
  <conditionalFormatting sqref="A23:F23">
    <cfRule type="expression" dxfId="399" priority="32">
      <formula>$B$23="Speed Development"</formula>
    </cfRule>
    <cfRule type="expression" dxfId="398" priority="31">
      <formula>$B$23="Lactate Tolerance"</formula>
    </cfRule>
    <cfRule type="expression" dxfId="397" priority="30">
      <formula>$B$23="VO2 Max"</formula>
    </cfRule>
    <cfRule type="expression" dxfId="396" priority="29">
      <formula>$B$23="Threshold"</formula>
    </cfRule>
    <cfRule type="expression" dxfId="395" priority="28">
      <formula>$B$23="Turnover and Pace Work"</formula>
    </cfRule>
    <cfRule type="expression" dxfId="394" priority="27">
      <formula>$B$23="Aerobic Running"</formula>
    </cfRule>
    <cfRule type="expression" dxfId="393" priority="26">
      <formula>$B$23="Stretching and Mobility"</formula>
    </cfRule>
    <cfRule type="expression" dxfId="392" priority="25">
      <formula>$B$23="Recovery"</formula>
    </cfRule>
  </conditionalFormatting>
  <conditionalFormatting sqref="A24:F24">
    <cfRule type="expression" dxfId="391" priority="24">
      <formula>$B$24="Speed Development"</formula>
    </cfRule>
    <cfRule type="expression" dxfId="390" priority="23">
      <formula>$B$24="Lactate Tolerance"</formula>
    </cfRule>
    <cfRule type="expression" dxfId="389" priority="22">
      <formula>$B$24="VO2 Max"</formula>
    </cfRule>
    <cfRule type="expression" dxfId="388" priority="21">
      <formula>$B$24="Threshold"</formula>
    </cfRule>
    <cfRule type="expression" dxfId="387" priority="20">
      <formula>$B$24="Turnover and Pace Work"</formula>
    </cfRule>
    <cfRule type="expression" dxfId="386" priority="19">
      <formula>$B$24="Aerobic Running"</formula>
    </cfRule>
    <cfRule type="expression" dxfId="385" priority="18">
      <formula>$B$24="Stretching and Mobility"</formula>
    </cfRule>
    <cfRule type="expression" dxfId="384" priority="17">
      <formula>$B$24="Recovery"</formula>
    </cfRule>
  </conditionalFormatting>
  <conditionalFormatting sqref="A25:F25">
    <cfRule type="expression" dxfId="383" priority="16">
      <formula>$B$25="Speed Development"</formula>
    </cfRule>
    <cfRule type="expression" dxfId="382" priority="15">
      <formula>$B$25="Lactate Tolerance"</formula>
    </cfRule>
    <cfRule type="expression" dxfId="381" priority="14">
      <formula>$B$25="VO2 Max"</formula>
    </cfRule>
    <cfRule type="expression" dxfId="380" priority="13">
      <formula>$B$25="Threshold"</formula>
    </cfRule>
    <cfRule type="expression" dxfId="379" priority="12">
      <formula>$B$25="Turnover and Pace Work"</formula>
    </cfRule>
    <cfRule type="expression" dxfId="378" priority="11">
      <formula>$B$25="Aerobic Running"</formula>
    </cfRule>
    <cfRule type="expression" dxfId="377" priority="10">
      <formula>$B$25="Stretching and Mobility"</formula>
    </cfRule>
    <cfRule type="expression" dxfId="376" priority="9">
      <formula>$B$25="Recovery"</formula>
    </cfRule>
  </conditionalFormatting>
  <conditionalFormatting sqref="A26:F26">
    <cfRule type="expression" dxfId="375" priority="8">
      <formula>$B$26="Speed Development"</formula>
    </cfRule>
    <cfRule type="expression" dxfId="374" priority="7">
      <formula>$B$26="Lactate Tolerance"</formula>
    </cfRule>
    <cfRule type="expression" dxfId="373" priority="6">
      <formula>$B$26="VO2 Max"</formula>
    </cfRule>
    <cfRule type="expression" dxfId="372" priority="5">
      <formula>$B$26="Threshold"</formula>
    </cfRule>
    <cfRule type="expression" dxfId="371" priority="4">
      <formula>$B$26="Turnover and Pace Work"</formula>
    </cfRule>
    <cfRule type="expression" dxfId="370" priority="3">
      <formula>$B$26="Aerobic Running"</formula>
    </cfRule>
    <cfRule type="expression" dxfId="369" priority="2">
      <formula>$B$26="Stretching and Mobility"</formula>
    </cfRule>
    <cfRule type="expression" dxfId="368"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273F539-DCA1-904E-9D8A-7269AF5D6256}">
          <x14:formula1>
            <xm:f>Data!$D$2:$D$50</xm:f>
          </x14:formula1>
          <xm:sqref>D4:D26</xm:sqref>
        </x14:dataValidation>
        <x14:dataValidation type="list" allowBlank="1" showInputMessage="1" showErrorMessage="1" xr:uid="{BEA0923E-43C6-1E40-A489-B4CB2EFE5E7F}">
          <x14:formula1>
            <xm:f>Data!$C$2:$C$50</xm:f>
          </x14:formula1>
          <xm:sqref>C4:C26</xm:sqref>
        </x14:dataValidation>
        <x14:dataValidation type="list" allowBlank="1" showInputMessage="1" showErrorMessage="1" xr:uid="{924C683B-5750-D340-90BE-40EDFC583E41}">
          <x14:formula1>
            <xm:f>Data!$B$2:$B$50</xm:f>
          </x14:formula1>
          <xm:sqref>A4:A26</xm:sqref>
        </x14:dataValidation>
        <x14:dataValidation type="list" allowBlank="1" showInputMessage="1" showErrorMessage="1" xr:uid="{389772EF-BCA5-294A-B85A-74DC4D412944}">
          <x14:formula1>
            <xm:f>Data!$F$2:$F$50</xm:f>
          </x14:formula1>
          <xm:sqref>C1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998D8-7DC2-DB46-B98F-94D9D0F20834}">
  <dimension ref="A1:T26"/>
  <sheetViews>
    <sheetView zoomScale="140" zoomScaleNormal="140" workbookViewId="0">
      <selection activeCell="H6" sqref="H6"/>
    </sheetView>
  </sheetViews>
  <sheetFormatPr baseColWidth="10" defaultRowHeight="16"/>
  <cols>
    <col min="1" max="1" width="23.33203125" customWidth="1"/>
    <col min="2" max="2" width="25.5" customWidth="1"/>
    <col min="3" max="3" width="18.664062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76</v>
      </c>
      <c r="B1" s="21">
        <v>45723</v>
      </c>
      <c r="C1" s="20" t="s">
        <v>97</v>
      </c>
      <c r="D1" s="20" t="s">
        <v>61</v>
      </c>
      <c r="E1" s="92" t="s">
        <v>60</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3" t="s">
        <v>214</v>
      </c>
      <c r="F4" s="83"/>
      <c r="G4" s="23">
        <v>30</v>
      </c>
      <c r="H4" s="23">
        <v>30</v>
      </c>
      <c r="I4" s="23">
        <v>3</v>
      </c>
      <c r="J4" s="23">
        <v>4</v>
      </c>
      <c r="K4" s="2"/>
      <c r="L4" s="27" t="s">
        <v>69</v>
      </c>
      <c r="M4" s="28">
        <f>SUMIF($B$4:$B$26,"Aerobic Running",G4:G26)</f>
        <v>30</v>
      </c>
      <c r="N4" s="28">
        <f>SUMIF($B$4:$B$26,"Aerobic Running",H4:H26)</f>
        <v>30</v>
      </c>
      <c r="O4" s="39">
        <f t="shared" ref="O4:O9" si="0">M4/$M$10</f>
        <v>0.9375</v>
      </c>
      <c r="P4" s="39">
        <f t="shared" ref="P4:P10" si="1">N4/$N$10</f>
        <v>0.9375</v>
      </c>
      <c r="Q4" s="28">
        <f>SUMIF($B$4:$B$26,"Aerobic Running",I4:I26)</f>
        <v>3</v>
      </c>
      <c r="R4" s="28">
        <f>SUMIF($B$4:$B$26,"Aerobic Running",J4:J26)</f>
        <v>4</v>
      </c>
      <c r="S4" s="39">
        <f>Q4/$Q$10</f>
        <v>0.88235294117647056</v>
      </c>
      <c r="T4" s="39">
        <f>R4/$R$10</f>
        <v>0.90909090909090906</v>
      </c>
    </row>
    <row r="5" spans="1:20" ht="50" customHeight="1">
      <c r="A5" s="6" t="s">
        <v>42</v>
      </c>
      <c r="B5" s="6" t="str">
        <f>_xlfn.XLOOKUP(A5,TrainingTable[Training Component],TrainingTable[Category of Training Stimulus],"")</f>
        <v>Turnover and Pace Work</v>
      </c>
      <c r="C5" s="6" t="s">
        <v>55</v>
      </c>
      <c r="D5" s="6" t="s">
        <v>67</v>
      </c>
      <c r="E5" s="83" t="s">
        <v>213</v>
      </c>
      <c r="F5" s="83"/>
      <c r="G5" s="23">
        <v>2</v>
      </c>
      <c r="H5" s="23">
        <v>2</v>
      </c>
      <c r="I5" s="23">
        <v>0.4</v>
      </c>
      <c r="J5" s="23">
        <v>0.4</v>
      </c>
      <c r="K5" s="2"/>
      <c r="L5" s="29" t="s">
        <v>34</v>
      </c>
      <c r="M5" s="30">
        <f>SUMIF($B$4:$B$26,"Turnover and Pace Work",G4:G26)</f>
        <v>2</v>
      </c>
      <c r="N5" s="30">
        <f>SUMIF($B$4:$B$26,"Turnover and Pace Work",H4:H26)</f>
        <v>2</v>
      </c>
      <c r="O5" s="40">
        <f t="shared" si="0"/>
        <v>6.25E-2</v>
      </c>
      <c r="P5" s="40">
        <f t="shared" si="1"/>
        <v>6.25E-2</v>
      </c>
      <c r="Q5" s="30">
        <f>SUMIF($B$4:$B$26,"Turnover and Pace Work",I4:I26)</f>
        <v>0.4</v>
      </c>
      <c r="R5" s="30">
        <f>SUMIF($B$4:$B$26,"Turnover and Pace Work",J4:J26)</f>
        <v>0.4</v>
      </c>
      <c r="S5" s="40">
        <f t="shared" ref="S5:S10" si="2">Q5/$Q$10</f>
        <v>0.11764705882352942</v>
      </c>
      <c r="T5" s="40">
        <f t="shared" ref="T5:T10" si="3">R5/$R$10</f>
        <v>9.0909090909090912E-2</v>
      </c>
    </row>
    <row r="6" spans="1:20" ht="50" customHeight="1">
      <c r="A6" s="6"/>
      <c r="B6" s="6" t="str">
        <f>_xlfn.XLOOKUP(A6,TrainingTable[Training Component],TrainingTable[Category of Training Stimulus],"")</f>
        <v/>
      </c>
      <c r="C6" s="6"/>
      <c r="D6" s="6"/>
      <c r="E6" s="83"/>
      <c r="F6" s="83"/>
      <c r="G6" s="23"/>
      <c r="H6" s="23"/>
      <c r="I6" s="23"/>
      <c r="J6" s="23"/>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3"/>
      <c r="F7" s="83"/>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c r="D8" s="6"/>
      <c r="E8" s="83"/>
      <c r="F8" s="83"/>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3"/>
      <c r="F9" s="83"/>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3"/>
      <c r="F10" s="83"/>
      <c r="G10" s="23"/>
      <c r="H10" s="23"/>
      <c r="I10" s="23"/>
      <c r="J10" s="23"/>
      <c r="K10" s="2"/>
      <c r="L10" s="46" t="s">
        <v>72</v>
      </c>
      <c r="M10" s="23">
        <f>SUM(M4:M9)</f>
        <v>32</v>
      </c>
      <c r="N10" s="23">
        <f>SUM(N4:N9)</f>
        <v>32</v>
      </c>
      <c r="O10" s="47">
        <f>M10/M10</f>
        <v>1</v>
      </c>
      <c r="P10" s="45">
        <f t="shared" si="1"/>
        <v>1</v>
      </c>
      <c r="Q10" s="23">
        <f>SUM(Q4:Q9)</f>
        <v>3.4</v>
      </c>
      <c r="R10" s="23">
        <f>SUM(R4:R9)</f>
        <v>4.4000000000000004</v>
      </c>
      <c r="S10" s="47">
        <f t="shared" si="2"/>
        <v>1</v>
      </c>
      <c r="T10" s="47">
        <f t="shared" si="3"/>
        <v>1</v>
      </c>
    </row>
    <row r="11" spans="1:20" ht="50" customHeight="1">
      <c r="A11" s="6"/>
      <c r="B11" s="6" t="str">
        <f>_xlfn.XLOOKUP(A11,TrainingTable[Training Component],TrainingTable[Category of Training Stimulus],"")</f>
        <v/>
      </c>
      <c r="C11" s="6"/>
      <c r="D11" s="6"/>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367" priority="184">
      <formula>$B$4="Speed Development"</formula>
    </cfRule>
    <cfRule type="expression" dxfId="366" priority="183">
      <formula>$B$4="Lactate Tolerance"</formula>
    </cfRule>
    <cfRule type="expression" dxfId="365" priority="182">
      <formula>$B$4="VO2 Max"</formula>
    </cfRule>
    <cfRule type="expression" dxfId="364" priority="181">
      <formula>$B$4="Threshold"</formula>
    </cfRule>
    <cfRule type="expression" dxfId="363" priority="180">
      <formula>$B$4="Turnover and Pace Work"</formula>
    </cfRule>
    <cfRule type="expression" dxfId="362" priority="179">
      <formula>$B$4="Aerobic Running"</formula>
    </cfRule>
    <cfRule type="expression" dxfId="361" priority="178">
      <formula>$B$4="Stretching and Mobility"</formula>
    </cfRule>
    <cfRule type="expression" dxfId="360" priority="177">
      <formula>$B$4="Recovery"</formula>
    </cfRule>
  </conditionalFormatting>
  <conditionalFormatting sqref="A5:F5">
    <cfRule type="expression" dxfId="359" priority="176">
      <formula>$B$5="Speed Development"</formula>
    </cfRule>
    <cfRule type="expression" dxfId="358" priority="175">
      <formula>$B$5="Lactate Tolerance"</formula>
    </cfRule>
    <cfRule type="expression" dxfId="357" priority="174">
      <formula>$B$5="VO2 Max"</formula>
    </cfRule>
    <cfRule type="expression" dxfId="356" priority="173">
      <formula>$B$5="Threshold"</formula>
    </cfRule>
    <cfRule type="expression" dxfId="355" priority="172">
      <formula>$B$5="Turnover and Pace Work"</formula>
    </cfRule>
    <cfRule type="expression" dxfId="354" priority="171">
      <formula>$B$5="Aerobic Running"</formula>
    </cfRule>
    <cfRule type="expression" dxfId="353" priority="170">
      <formula>$B$5="Stretching and Mobility"</formula>
    </cfRule>
    <cfRule type="expression" dxfId="352" priority="169">
      <formula>$B$5="Recovery"</formula>
    </cfRule>
  </conditionalFormatting>
  <conditionalFormatting sqref="A6:F6">
    <cfRule type="expression" dxfId="351" priority="164">
      <formula>$B$6="Turnover and Pace Work"</formula>
    </cfRule>
    <cfRule type="expression" dxfId="350" priority="167">
      <formula>$B$6="Lactate Tolerance"</formula>
    </cfRule>
    <cfRule type="expression" dxfId="349" priority="166">
      <formula>$B$6="VO2 Max"</formula>
    </cfRule>
    <cfRule type="expression" dxfId="348" priority="165">
      <formula>$B$6="Threshold"</formula>
    </cfRule>
    <cfRule type="expression" dxfId="347" priority="168">
      <formula>$B$6="Speed Development"</formula>
    </cfRule>
    <cfRule type="expression" dxfId="346" priority="163">
      <formula>$B$6="Aerobic Running"</formula>
    </cfRule>
    <cfRule type="expression" dxfId="345" priority="162">
      <formula>$B$6="Stretching and Mobility"</formula>
    </cfRule>
    <cfRule type="expression" dxfId="344" priority="161">
      <formula>$B$6="Recovery"</formula>
    </cfRule>
  </conditionalFormatting>
  <conditionalFormatting sqref="A7:F7">
    <cfRule type="expression" dxfId="343" priority="160">
      <formula>$B$7="Speed Development"</formula>
    </cfRule>
    <cfRule type="expression" dxfId="342" priority="159">
      <formula>$B$7="Lactate Tolerance"</formula>
    </cfRule>
    <cfRule type="expression" dxfId="341" priority="158">
      <formula>$B$7="VO2 Max"</formula>
    </cfRule>
    <cfRule type="expression" dxfId="340" priority="157">
      <formula>$B$7="Threshold"</formula>
    </cfRule>
    <cfRule type="expression" dxfId="339" priority="156">
      <formula>$B$7="Turnover and Pace Work"</formula>
    </cfRule>
    <cfRule type="expression" dxfId="338" priority="155">
      <formula>$B$7="Aerobic Running"</formula>
    </cfRule>
    <cfRule type="expression" dxfId="337" priority="154">
      <formula>$B$7="Stretching and Mobility"</formula>
    </cfRule>
    <cfRule type="expression" dxfId="336" priority="153">
      <formula>$B$7="Recovery"</formula>
    </cfRule>
  </conditionalFormatting>
  <conditionalFormatting sqref="A8:F8">
    <cfRule type="expression" dxfId="335" priority="152">
      <formula>$B$8="Speed Development"</formula>
    </cfRule>
    <cfRule type="expression" dxfId="334" priority="151">
      <formula>$B$8="Lactate Tolerance"</formula>
    </cfRule>
    <cfRule type="expression" dxfId="333" priority="150">
      <formula>$B$8="VO2 Max"</formula>
    </cfRule>
    <cfRule type="expression" dxfId="332" priority="149">
      <formula>$B$8="Threshold"</formula>
    </cfRule>
    <cfRule type="expression" dxfId="331" priority="148">
      <formula>$B$8="Turnover and Pace Work"</formula>
    </cfRule>
    <cfRule type="expression" dxfId="330" priority="147">
      <formula>$B$8="Aerobic Running"</formula>
    </cfRule>
    <cfRule type="expression" dxfId="329" priority="146">
      <formula>$B$8="Stretching and Mobility"</formula>
    </cfRule>
    <cfRule type="expression" dxfId="328" priority="145">
      <formula>$B$8="Recovery"</formula>
    </cfRule>
  </conditionalFormatting>
  <conditionalFormatting sqref="A9:F9">
    <cfRule type="expression" dxfId="327" priority="140">
      <formula>$B$9="Turnover and Pace Work"</formula>
    </cfRule>
    <cfRule type="expression" dxfId="326" priority="143">
      <formula>$B$9="Lactate Tolerance"</formula>
    </cfRule>
    <cfRule type="expression" dxfId="325" priority="142">
      <formula>$B$9="VO2 Max"</formula>
    </cfRule>
    <cfRule type="expression" dxfId="324" priority="141">
      <formula>$B$9="Threshold"</formula>
    </cfRule>
    <cfRule type="expression" dxfId="323" priority="144">
      <formula>$B$9="Speed Development"</formula>
    </cfRule>
    <cfRule type="expression" dxfId="322" priority="139">
      <formula>$B$9="Aerobic Running"</formula>
    </cfRule>
    <cfRule type="expression" dxfId="321" priority="138">
      <formula>$B$9="Stretching and Mobility"</formula>
    </cfRule>
    <cfRule type="expression" dxfId="320" priority="137">
      <formula>$B$9="Recovery"</formula>
    </cfRule>
  </conditionalFormatting>
  <conditionalFormatting sqref="A10:F10">
    <cfRule type="expression" dxfId="319" priority="136">
      <formula>$B$10="Speed Development"</formula>
    </cfRule>
    <cfRule type="expression" dxfId="318" priority="135">
      <formula>$B$10="Lactate Tolerance"</formula>
    </cfRule>
    <cfRule type="expression" dxfId="317" priority="134">
      <formula>$B$10="VO2 Max"</formula>
    </cfRule>
    <cfRule type="expression" dxfId="316" priority="133">
      <formula>$B$10="Threshold"</formula>
    </cfRule>
    <cfRule type="expression" dxfId="315" priority="132">
      <formula>$B$10="Turnover and Pace Work"</formula>
    </cfRule>
    <cfRule type="expression" dxfId="314" priority="131">
      <formula>$B$10="Aerobic Running"</formula>
    </cfRule>
    <cfRule type="expression" dxfId="313" priority="130">
      <formula>$B$10="Stretching and Mobility"</formula>
    </cfRule>
    <cfRule type="expression" dxfId="312" priority="129">
      <formula>$B$10="Recovery"</formula>
    </cfRule>
  </conditionalFormatting>
  <conditionalFormatting sqref="A11:F11">
    <cfRule type="expression" dxfId="311" priority="128">
      <formula>$B$11="Speed Development"</formula>
    </cfRule>
    <cfRule type="expression" dxfId="310" priority="127">
      <formula>$B$11="Lactate Tolerance"</formula>
    </cfRule>
    <cfRule type="expression" dxfId="309" priority="126">
      <formula>$B$11="VO2 Max"</formula>
    </cfRule>
    <cfRule type="expression" dxfId="308" priority="125">
      <formula>$B$11="Threshold"</formula>
    </cfRule>
    <cfRule type="expression" dxfId="307" priority="124">
      <formula>$B$11="Turnover and Pace Work"</formula>
    </cfRule>
    <cfRule type="expression" dxfId="306" priority="123">
      <formula>$B$11="Aerobic Running"</formula>
    </cfRule>
    <cfRule type="expression" dxfId="305" priority="122">
      <formula>$B$11="Stretching and Mobility"</formula>
    </cfRule>
    <cfRule type="expression" dxfId="304" priority="121">
      <formula>$B$11="Recovery"</formula>
    </cfRule>
  </conditionalFormatting>
  <conditionalFormatting sqref="A12:F12">
    <cfRule type="expression" dxfId="303" priority="120">
      <formula>$B$12="Speed Development"</formula>
    </cfRule>
    <cfRule type="expression" dxfId="302" priority="119">
      <formula>$B$12="Lactate Tolerance"</formula>
    </cfRule>
    <cfRule type="expression" dxfId="301" priority="118">
      <formula>$B$12="VO2 Max"</formula>
    </cfRule>
    <cfRule type="expression" dxfId="300" priority="117">
      <formula>$B$12="Threshold"</formula>
    </cfRule>
    <cfRule type="expression" dxfId="299" priority="116">
      <formula>$B$12="Turnover and Pace Work"</formula>
    </cfRule>
    <cfRule type="expression" dxfId="298" priority="115">
      <formula>$B$12="Aerobic Running"</formula>
    </cfRule>
    <cfRule type="expression" dxfId="297" priority="114">
      <formula>$B$12="Stretching and Mobility"</formula>
    </cfRule>
    <cfRule type="expression" dxfId="296" priority="113">
      <formula>$B$12="Recovery"</formula>
    </cfRule>
  </conditionalFormatting>
  <conditionalFormatting sqref="A13:F13">
    <cfRule type="expression" dxfId="295" priority="112">
      <formula>$B$13="Speed Development"</formula>
    </cfRule>
    <cfRule type="expression" dxfId="294" priority="111">
      <formula>$B$13="Lactate Tolerance"</formula>
    </cfRule>
    <cfRule type="expression" dxfId="293" priority="110">
      <formula>$B$13="VO2 Max"</formula>
    </cfRule>
    <cfRule type="expression" dxfId="292" priority="109">
      <formula>$B$13="Threshold"</formula>
    </cfRule>
    <cfRule type="expression" dxfId="291" priority="108">
      <formula>$B$13="Turnover and Pace Work"</formula>
    </cfRule>
    <cfRule type="expression" dxfId="290" priority="107">
      <formula>$B$13="Aerobic Running"</formula>
    </cfRule>
    <cfRule type="expression" dxfId="289" priority="106">
      <formula>$B$13="Stretching and Mobility"</formula>
    </cfRule>
    <cfRule type="expression" dxfId="288" priority="105">
      <formula>$B$13="Recovery"</formula>
    </cfRule>
  </conditionalFormatting>
  <conditionalFormatting sqref="A14:F14">
    <cfRule type="expression" dxfId="287" priority="104">
      <formula>$B$14="Speed Development"</formula>
    </cfRule>
    <cfRule type="expression" dxfId="286" priority="103">
      <formula>$B$14="Lactate Tolerance"</formula>
    </cfRule>
    <cfRule type="expression" dxfId="285" priority="102">
      <formula>$B$14="VO2 Max"</formula>
    </cfRule>
    <cfRule type="expression" dxfId="284" priority="101">
      <formula>$B$14="Threshold"</formula>
    </cfRule>
    <cfRule type="expression" dxfId="283" priority="100">
      <formula>$B$14="Turnover and Pace Work"</formula>
    </cfRule>
    <cfRule type="expression" dxfId="282" priority="99">
      <formula>$B$14="Aerobic Running"</formula>
    </cfRule>
    <cfRule type="expression" dxfId="281" priority="98">
      <formula>$B$14="Stretching and Mobility"</formula>
    </cfRule>
    <cfRule type="expression" dxfId="280" priority="97">
      <formula>$B$14="Recovery"</formula>
    </cfRule>
  </conditionalFormatting>
  <conditionalFormatting sqref="A15:F15">
    <cfRule type="expression" dxfId="279" priority="93">
      <formula>$B$15="Threshold"</formula>
    </cfRule>
    <cfRule type="expression" dxfId="278" priority="90">
      <formula>$B$15="Stretching and Mobility"</formula>
    </cfRule>
    <cfRule type="expression" dxfId="277" priority="91">
      <formula>$B$15="Aerobic Running"</formula>
    </cfRule>
    <cfRule type="expression" dxfId="276" priority="92">
      <formula>$B$15="Turnover and Pace Work"</formula>
    </cfRule>
    <cfRule type="expression" dxfId="275" priority="89">
      <formula>$B$15="Recovery"</formula>
    </cfRule>
    <cfRule type="expression" dxfId="274" priority="94">
      <formula>$B$15="VO2 Max"</formula>
    </cfRule>
    <cfRule type="expression" dxfId="273" priority="95">
      <formula>$B$15="Lactate Tolerance"</formula>
    </cfRule>
    <cfRule type="expression" dxfId="272" priority="96">
      <formula>$B$15="Speed Development"</formula>
    </cfRule>
  </conditionalFormatting>
  <conditionalFormatting sqref="A16:F16">
    <cfRule type="expression" dxfId="271" priority="88">
      <formula>$B$16="Speed Development"</formula>
    </cfRule>
    <cfRule type="expression" dxfId="270" priority="87">
      <formula>$B$16="Lactate Tolerance"</formula>
    </cfRule>
    <cfRule type="expression" dxfId="269" priority="86">
      <formula>$B$16="VO2 Max"</formula>
    </cfRule>
    <cfRule type="expression" dxfId="268" priority="85">
      <formula>$B$16="Threshold"</formula>
    </cfRule>
    <cfRule type="expression" dxfId="267" priority="84">
      <formula>$B$16="Turnover and Pace Work"</formula>
    </cfRule>
    <cfRule type="expression" dxfId="266" priority="83">
      <formula>$B$16="Aerobic Running"</formula>
    </cfRule>
    <cfRule type="expression" dxfId="265" priority="82">
      <formula>$B$16="Stretching and Mobility"</formula>
    </cfRule>
    <cfRule type="expression" dxfId="264" priority="81">
      <formula>$B$16="Recovery"</formula>
    </cfRule>
  </conditionalFormatting>
  <conditionalFormatting sqref="A17:F17">
    <cfRule type="expression" dxfId="263" priority="80">
      <formula>$B$17="Speed Development"</formula>
    </cfRule>
    <cfRule type="expression" dxfId="262" priority="79">
      <formula>$B$17="Lactate Tolerance"</formula>
    </cfRule>
    <cfRule type="expression" dxfId="261" priority="78">
      <formula>$B$17="VO2 Max"</formula>
    </cfRule>
    <cfRule type="expression" dxfId="260" priority="77">
      <formula>$B$17="Threshold"</formula>
    </cfRule>
    <cfRule type="expression" dxfId="259" priority="76">
      <formula>$B$17="Turnover and Pace Work"</formula>
    </cfRule>
    <cfRule type="expression" dxfId="258" priority="75">
      <formula>$B$17="Aerobic Running"</formula>
    </cfRule>
    <cfRule type="expression" dxfId="257" priority="74">
      <formula>$B$17="Stretching and Mobility"</formula>
    </cfRule>
    <cfRule type="expression" dxfId="256" priority="73">
      <formula>$B$17="Recovery"</formula>
    </cfRule>
  </conditionalFormatting>
  <conditionalFormatting sqref="A18:F18">
    <cfRule type="expression" dxfId="255" priority="72">
      <formula>$B$18="Speed Development"</formula>
    </cfRule>
    <cfRule type="expression" dxfId="254" priority="71">
      <formula>$B$18="Lactate Tolerance"</formula>
    </cfRule>
    <cfRule type="expression" dxfId="253" priority="70">
      <formula>$B$18="VO2 Max"</formula>
    </cfRule>
    <cfRule type="expression" dxfId="252" priority="69">
      <formula>$B$18="Threshold"</formula>
    </cfRule>
    <cfRule type="expression" dxfId="251" priority="68">
      <formula>$B$18="Turnover and Pace Work"</formula>
    </cfRule>
    <cfRule type="expression" dxfId="250" priority="67">
      <formula>$B$18="Aerobic Running"</formula>
    </cfRule>
    <cfRule type="expression" dxfId="249" priority="66">
      <formula>$B$18="Stretching and Mobility"</formula>
    </cfRule>
    <cfRule type="expression" dxfId="248" priority="65">
      <formula>$B$18="Recovery"</formula>
    </cfRule>
  </conditionalFormatting>
  <conditionalFormatting sqref="A19:F19">
    <cfRule type="expression" dxfId="247" priority="64">
      <formula>$B$19="Speed Development"</formula>
    </cfRule>
    <cfRule type="expression" dxfId="246" priority="63">
      <formula>$B$19="Lactate Tolerance"</formula>
    </cfRule>
    <cfRule type="expression" dxfId="245" priority="62">
      <formula>$B$19="VO2 Max"</formula>
    </cfRule>
    <cfRule type="expression" dxfId="244" priority="61">
      <formula>$B$19="Threshold"</formula>
    </cfRule>
    <cfRule type="expression" dxfId="243" priority="60">
      <formula>$B$19="Turnover and Pace Work"</formula>
    </cfRule>
    <cfRule type="expression" dxfId="242" priority="59">
      <formula>$B$19="Aerobic Running"</formula>
    </cfRule>
    <cfRule type="expression" dxfId="241" priority="58">
      <formula>$B$19="Stretching and Mobility"</formula>
    </cfRule>
    <cfRule type="expression" dxfId="240" priority="57">
      <formula>$B$19="Recovery"</formula>
    </cfRule>
  </conditionalFormatting>
  <conditionalFormatting sqref="A20:F20">
    <cfRule type="expression" dxfId="239" priority="56">
      <formula>$B$20="Speed Development"</formula>
    </cfRule>
    <cfRule type="expression" dxfId="238" priority="55">
      <formula>$B$20="Lactate Tolerance"</formula>
    </cfRule>
    <cfRule type="expression" dxfId="237" priority="54">
      <formula>$B$20="VO2 Max"</formula>
    </cfRule>
    <cfRule type="expression" dxfId="236" priority="53">
      <formula>$B$20="Threshold"</formula>
    </cfRule>
    <cfRule type="expression" dxfId="235" priority="52">
      <formula>$B$20="Turnover and Pace Work"</formula>
    </cfRule>
    <cfRule type="expression" dxfId="234" priority="51">
      <formula>$B$20="Aerobic Running"</formula>
    </cfRule>
    <cfRule type="expression" dxfId="233" priority="50">
      <formula>$B$20="Stretching and Mobility"</formula>
    </cfRule>
    <cfRule type="expression" dxfId="232" priority="49">
      <formula>$B$20="Recovery"</formula>
    </cfRule>
  </conditionalFormatting>
  <conditionalFormatting sqref="A21:F21">
    <cfRule type="expression" dxfId="231" priority="48">
      <formula>$B$21="Speed Development"</formula>
    </cfRule>
    <cfRule type="expression" dxfId="230" priority="47">
      <formula>$B$21="Lactate Tolerance"</formula>
    </cfRule>
    <cfRule type="expression" dxfId="229" priority="46">
      <formula>$B$21="VO2 Max"</formula>
    </cfRule>
    <cfRule type="expression" dxfId="228" priority="45">
      <formula>$B$21="Threshold"</formula>
    </cfRule>
    <cfRule type="expression" dxfId="227" priority="44">
      <formula>$B$21="Turnover and Pace Work"</formula>
    </cfRule>
    <cfRule type="expression" dxfId="226" priority="43">
      <formula>$B$21="Aerobic Running"</formula>
    </cfRule>
    <cfRule type="expression" dxfId="225" priority="42">
      <formula>$B$21="Stretching and Mobility"</formula>
    </cfRule>
    <cfRule type="expression" dxfId="224" priority="41">
      <formula>$B$21="Recovery"</formula>
    </cfRule>
  </conditionalFormatting>
  <conditionalFormatting sqref="A22:F22">
    <cfRule type="expression" dxfId="223" priority="40">
      <formula>$B$22="Speed Development"</formula>
    </cfRule>
    <cfRule type="expression" dxfId="222" priority="39">
      <formula>$B$22="Lactate Tolerance"</formula>
    </cfRule>
    <cfRule type="expression" dxfId="221" priority="38">
      <formula>$B$22="VO2 Max"</formula>
    </cfRule>
    <cfRule type="expression" dxfId="220" priority="37">
      <formula>$B$22="Threshold"</formula>
    </cfRule>
    <cfRule type="expression" dxfId="219" priority="36">
      <formula>$B$22="Turnover and Pace Work"</formula>
    </cfRule>
    <cfRule type="expression" dxfId="218" priority="35">
      <formula>$B$22="Aerobic Running"</formula>
    </cfRule>
    <cfRule type="expression" dxfId="217" priority="34">
      <formula>$B$22="Stretching and Mobility"</formula>
    </cfRule>
    <cfRule type="expression" dxfId="216" priority="33">
      <formula>$B$22="Recovery"</formula>
    </cfRule>
  </conditionalFormatting>
  <conditionalFormatting sqref="A23:F23">
    <cfRule type="expression" dxfId="215" priority="32">
      <formula>$B$23="Speed Development"</formula>
    </cfRule>
    <cfRule type="expression" dxfId="214" priority="31">
      <formula>$B$23="Lactate Tolerance"</formula>
    </cfRule>
    <cfRule type="expression" dxfId="213" priority="30">
      <formula>$B$23="VO2 Max"</formula>
    </cfRule>
    <cfRule type="expression" dxfId="212" priority="29">
      <formula>$B$23="Threshold"</formula>
    </cfRule>
    <cfRule type="expression" dxfId="211" priority="28">
      <formula>$B$23="Turnover and Pace Work"</formula>
    </cfRule>
    <cfRule type="expression" dxfId="210" priority="27">
      <formula>$B$23="Aerobic Running"</formula>
    </cfRule>
    <cfRule type="expression" dxfId="209" priority="26">
      <formula>$B$23="Stretching and Mobility"</formula>
    </cfRule>
    <cfRule type="expression" dxfId="208" priority="25">
      <formula>$B$23="Recovery"</formula>
    </cfRule>
  </conditionalFormatting>
  <conditionalFormatting sqref="A24:F24">
    <cfRule type="expression" dxfId="207" priority="24">
      <formula>$B$24="Speed Development"</formula>
    </cfRule>
    <cfRule type="expression" dxfId="206" priority="23">
      <formula>$B$24="Lactate Tolerance"</formula>
    </cfRule>
    <cfRule type="expression" dxfId="205" priority="22">
      <formula>$B$24="VO2 Max"</formula>
    </cfRule>
    <cfRule type="expression" dxfId="204" priority="21">
      <formula>$B$24="Threshold"</formula>
    </cfRule>
    <cfRule type="expression" dxfId="203" priority="20">
      <formula>$B$24="Turnover and Pace Work"</formula>
    </cfRule>
    <cfRule type="expression" dxfId="202" priority="19">
      <formula>$B$24="Aerobic Running"</formula>
    </cfRule>
    <cfRule type="expression" dxfId="201" priority="18">
      <formula>$B$24="Stretching and Mobility"</formula>
    </cfRule>
    <cfRule type="expression" dxfId="200" priority="17">
      <formula>$B$24="Recovery"</formula>
    </cfRule>
  </conditionalFormatting>
  <conditionalFormatting sqref="A25:F25">
    <cfRule type="expression" dxfId="199" priority="16">
      <formula>$B$25="Speed Development"</formula>
    </cfRule>
    <cfRule type="expression" dxfId="198" priority="15">
      <formula>$B$25="Lactate Tolerance"</formula>
    </cfRule>
    <cfRule type="expression" dxfId="197" priority="14">
      <formula>$B$25="VO2 Max"</formula>
    </cfRule>
    <cfRule type="expression" dxfId="196" priority="13">
      <formula>$B$25="Threshold"</formula>
    </cfRule>
    <cfRule type="expression" dxfId="195" priority="12">
      <formula>$B$25="Turnover and Pace Work"</formula>
    </cfRule>
    <cfRule type="expression" dxfId="194" priority="11">
      <formula>$B$25="Aerobic Running"</formula>
    </cfRule>
    <cfRule type="expression" dxfId="193" priority="10">
      <formula>$B$25="Stretching and Mobility"</formula>
    </cfRule>
    <cfRule type="expression" dxfId="192" priority="9">
      <formula>$B$25="Recovery"</formula>
    </cfRule>
  </conditionalFormatting>
  <conditionalFormatting sqref="A26:F26">
    <cfRule type="expression" dxfId="191" priority="8">
      <formula>$B$26="Speed Development"</formula>
    </cfRule>
    <cfRule type="expression" dxfId="190" priority="7">
      <formula>$B$26="Lactate Tolerance"</formula>
    </cfRule>
    <cfRule type="expression" dxfId="189" priority="6">
      <formula>$B$26="VO2 Max"</formula>
    </cfRule>
    <cfRule type="expression" dxfId="188" priority="5">
      <formula>$B$26="Threshold"</formula>
    </cfRule>
    <cfRule type="expression" dxfId="187" priority="4">
      <formula>$B$26="Turnover and Pace Work"</formula>
    </cfRule>
    <cfRule type="expression" dxfId="186" priority="3">
      <formula>$B$26="Aerobic Running"</formula>
    </cfRule>
    <cfRule type="expression" dxfId="185" priority="2">
      <formula>$B$26="Stretching and Mobility"</formula>
    </cfRule>
    <cfRule type="expression" dxfId="184"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B075C57C-0A33-F44D-86D4-ADEF797EBD86}">
          <x14:formula1>
            <xm:f>Data!$D$2:$D$50</xm:f>
          </x14:formula1>
          <xm:sqref>D4:D26</xm:sqref>
        </x14:dataValidation>
        <x14:dataValidation type="list" allowBlank="1" showInputMessage="1" showErrorMessage="1" xr:uid="{6B8B8D21-F40B-B046-81C2-7DE3A90C3D70}">
          <x14:formula1>
            <xm:f>Data!$C$2:$C$50</xm:f>
          </x14:formula1>
          <xm:sqref>C4:C26</xm:sqref>
        </x14:dataValidation>
        <x14:dataValidation type="list" allowBlank="1" showInputMessage="1" showErrorMessage="1" xr:uid="{E4433D41-84FD-7145-ADDD-EFCDA0810784}">
          <x14:formula1>
            <xm:f>Data!$B$2:$B$50</xm:f>
          </x14:formula1>
          <xm:sqref>A4:A26</xm:sqref>
        </x14:dataValidation>
        <x14:dataValidation type="list" allowBlank="1" showInputMessage="1" showErrorMessage="1" xr:uid="{A3804245-1899-9041-9E57-9192AA78701A}">
          <x14:formula1>
            <xm:f>Data!$F$2:$F$50</xm:f>
          </x14:formula1>
          <xm:sqref>C1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58F24-1155-3045-9859-0EBA4E3BB5F9}">
  <dimension ref="A1:T26"/>
  <sheetViews>
    <sheetView tabSelected="1" topLeftCell="C1" zoomScale="140" zoomScaleNormal="140" workbookViewId="0">
      <selection activeCell="G9" sqref="G9"/>
    </sheetView>
  </sheetViews>
  <sheetFormatPr baseColWidth="10" defaultRowHeight="16"/>
  <cols>
    <col min="1" max="1" width="23.3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79</v>
      </c>
      <c r="B1" s="21">
        <v>45717</v>
      </c>
      <c r="C1" s="20" t="s">
        <v>77</v>
      </c>
      <c r="D1" s="20" t="s">
        <v>61</v>
      </c>
      <c r="E1" s="92" t="s">
        <v>60</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10</v>
      </c>
      <c r="B4" s="6" t="str">
        <f>_xlfn.XLOOKUP(A4,TrainingTable[Training Component],TrainingTable[Category of Training Stimulus],"")</f>
        <v>Aerobic Running</v>
      </c>
      <c r="C4" s="6" t="s">
        <v>55</v>
      </c>
      <c r="D4" s="6" t="s">
        <v>67</v>
      </c>
      <c r="E4" s="83" t="s">
        <v>208</v>
      </c>
      <c r="F4" s="83"/>
      <c r="G4" s="23">
        <v>10</v>
      </c>
      <c r="H4" s="23">
        <v>15</v>
      </c>
      <c r="I4" s="23">
        <v>1.4</v>
      </c>
      <c r="J4" s="23">
        <v>2</v>
      </c>
      <c r="K4" s="2"/>
      <c r="L4" s="27" t="s">
        <v>69</v>
      </c>
      <c r="M4" s="28">
        <f>SUMIF($B$4:$B$26,"Aerobic Running",G4:G26)</f>
        <v>25</v>
      </c>
      <c r="N4" s="28">
        <f>SUMIF($B$4:$B$26,"Aerobic Running",H4:H26)</f>
        <v>60</v>
      </c>
      <c r="O4" s="39">
        <f t="shared" ref="O4:O9" si="0">M4/$M$10</f>
        <v>0.67567567567567566</v>
      </c>
      <c r="P4" s="39">
        <f t="shared" ref="P4:P10" si="1">N4/$N$10</f>
        <v>0.82191780821917804</v>
      </c>
      <c r="Q4" s="28">
        <f>SUMIF($B$4:$B$26,"Aerobic Running",I4:I26)</f>
        <v>3.4</v>
      </c>
      <c r="R4" s="28">
        <f>SUMIF($B$4:$B$26,"Aerobic Running",J4:J26)</f>
        <v>8</v>
      </c>
      <c r="S4" s="39">
        <f>Q4/$Q$10</f>
        <v>0.56666666666666665</v>
      </c>
      <c r="T4" s="39">
        <f>R4/$R$10</f>
        <v>0.7407407407407407</v>
      </c>
    </row>
    <row r="5" spans="1:20" ht="50" customHeight="1">
      <c r="A5" s="6" t="s">
        <v>19</v>
      </c>
      <c r="B5" s="6" t="str">
        <f>_xlfn.XLOOKUP(A5,TrainingTable[Training Component],TrainingTable[Category of Training Stimulus],"")</f>
        <v>Stretching and Mobility</v>
      </c>
      <c r="C5" s="6" t="s">
        <v>55</v>
      </c>
      <c r="D5" s="6" t="s">
        <v>67</v>
      </c>
      <c r="E5" s="83" t="s">
        <v>206</v>
      </c>
      <c r="F5" s="83"/>
      <c r="G5" s="23">
        <v>5</v>
      </c>
      <c r="H5" s="23">
        <v>5</v>
      </c>
      <c r="I5" s="23">
        <v>0.2</v>
      </c>
      <c r="J5" s="23">
        <v>0.2</v>
      </c>
      <c r="K5" s="2"/>
      <c r="L5" s="29" t="s">
        <v>34</v>
      </c>
      <c r="M5" s="30">
        <f>SUMIF($B$4:$B$26,"Turnover and Pace Work",G4:G26)</f>
        <v>2</v>
      </c>
      <c r="N5" s="30">
        <f>SUMIF($B$4:$B$26,"Turnover and Pace Work",H4:H26)</f>
        <v>3</v>
      </c>
      <c r="O5" s="40">
        <f t="shared" si="0"/>
        <v>5.4054054054054057E-2</v>
      </c>
      <c r="P5" s="40">
        <f t="shared" si="1"/>
        <v>4.1095890410958902E-2</v>
      </c>
      <c r="Q5" s="30">
        <f>SUMIF($B$4:$B$26,"Turnover and Pace Work",I4:I26)</f>
        <v>0.60000000000000009</v>
      </c>
      <c r="R5" s="30">
        <f>SUMIF($B$4:$B$26,"Turnover and Pace Work",J4:J26)</f>
        <v>0.8</v>
      </c>
      <c r="S5" s="40">
        <f t="shared" ref="S5:S10" si="2">Q5/$Q$10</f>
        <v>0.10000000000000002</v>
      </c>
      <c r="T5" s="40">
        <f t="shared" ref="T5:T10" si="3">R5/$R$10</f>
        <v>7.407407407407407E-2</v>
      </c>
    </row>
    <row r="6" spans="1:20" ht="50" customHeight="1">
      <c r="A6" s="6" t="s">
        <v>43</v>
      </c>
      <c r="B6" s="6" t="str">
        <f>_xlfn.XLOOKUP(A6,TrainingTable[Training Component],TrainingTable[Category of Training Stimulus],"")</f>
        <v>Turnover and Pace Work</v>
      </c>
      <c r="C6" s="6" t="s">
        <v>56</v>
      </c>
      <c r="D6" s="6" t="s">
        <v>64</v>
      </c>
      <c r="E6" s="83" t="s">
        <v>207</v>
      </c>
      <c r="F6" s="83"/>
      <c r="G6" s="23">
        <v>1</v>
      </c>
      <c r="H6" s="23">
        <v>1.5</v>
      </c>
      <c r="I6" s="23">
        <v>0.2</v>
      </c>
      <c r="J6" s="23">
        <v>0.4</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t="s">
        <v>78</v>
      </c>
      <c r="B7" s="6" t="str">
        <f>_xlfn.XLOOKUP(A7,TrainingTable[Training Component],TrainingTable[Category of Training Stimulus],"")</f>
        <v>Lactate Tolerance</v>
      </c>
      <c r="C7" s="6" t="s">
        <v>56</v>
      </c>
      <c r="D7" s="6" t="s">
        <v>64</v>
      </c>
      <c r="E7" s="83" t="s">
        <v>209</v>
      </c>
      <c r="F7" s="83"/>
      <c r="G7" s="23">
        <v>10</v>
      </c>
      <c r="H7" s="23">
        <v>10</v>
      </c>
      <c r="I7" s="23">
        <v>2</v>
      </c>
      <c r="J7" s="23">
        <v>2</v>
      </c>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t="s">
        <v>14</v>
      </c>
      <c r="B8" s="6" t="str">
        <f>_xlfn.XLOOKUP(A8,TrainingTable[Training Component],TrainingTable[Category of Training Stimulus],"")</f>
        <v>Aerobic Running</v>
      </c>
      <c r="C8" s="6" t="s">
        <v>55</v>
      </c>
      <c r="D8" s="6" t="s">
        <v>67</v>
      </c>
      <c r="E8" s="83" t="s">
        <v>215</v>
      </c>
      <c r="F8" s="83"/>
      <c r="G8" s="23">
        <v>15</v>
      </c>
      <c r="H8" s="23">
        <v>45</v>
      </c>
      <c r="I8" s="23">
        <v>2</v>
      </c>
      <c r="J8" s="23">
        <v>6</v>
      </c>
      <c r="K8" s="2"/>
      <c r="L8" s="33" t="s">
        <v>2</v>
      </c>
      <c r="M8" s="34">
        <f>SUMIF($B$4:$B$26,"Lactate Tolerance",G4:G26)</f>
        <v>10</v>
      </c>
      <c r="N8" s="34">
        <f>SUMIF($B$4:$B$26,"Lactate Tolerance",H4:H26)</f>
        <v>10</v>
      </c>
      <c r="O8" s="43">
        <f t="shared" si="0"/>
        <v>0.27027027027027029</v>
      </c>
      <c r="P8" s="43">
        <f t="shared" si="1"/>
        <v>0.13698630136986301</v>
      </c>
      <c r="Q8" s="34">
        <f>SUMIF($B$4:$B$26,"Lactate Tolerance",I4:I26)</f>
        <v>2</v>
      </c>
      <c r="R8" s="34">
        <f>SUMIF($B$4:$B$26,"Lactate Tolerance",J4:J26)</f>
        <v>2</v>
      </c>
      <c r="S8" s="43">
        <f t="shared" si="2"/>
        <v>0.33333333333333331</v>
      </c>
      <c r="T8" s="43">
        <f t="shared" si="3"/>
        <v>0.18518518518518517</v>
      </c>
    </row>
    <row r="9" spans="1:20" ht="50" customHeight="1">
      <c r="A9" s="6" t="s">
        <v>42</v>
      </c>
      <c r="B9" s="6" t="str">
        <f>_xlfn.XLOOKUP(A9,TrainingTable[Training Component],TrainingTable[Category of Training Stimulus],"")</f>
        <v>Turnover and Pace Work</v>
      </c>
      <c r="C9" s="6" t="s">
        <v>55</v>
      </c>
      <c r="D9" s="6" t="s">
        <v>67</v>
      </c>
      <c r="E9" s="83" t="s">
        <v>210</v>
      </c>
      <c r="F9" s="83"/>
      <c r="G9" s="23">
        <v>1</v>
      </c>
      <c r="H9" s="23">
        <v>1.5</v>
      </c>
      <c r="I9" s="23">
        <v>0.4</v>
      </c>
      <c r="J9" s="23">
        <v>0.4</v>
      </c>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t="s">
        <v>20</v>
      </c>
      <c r="B10" s="6" t="str">
        <f>_xlfn.XLOOKUP(A10,TrainingTable[Training Component],TrainingTable[Category of Training Stimulus],"")</f>
        <v>Stretching and Mobility</v>
      </c>
      <c r="C10" s="6" t="s">
        <v>57</v>
      </c>
      <c r="D10" s="6" t="s">
        <v>57</v>
      </c>
      <c r="E10" s="83" t="s">
        <v>211</v>
      </c>
      <c r="F10" s="83"/>
      <c r="G10" s="23">
        <v>5</v>
      </c>
      <c r="H10" s="23">
        <v>5</v>
      </c>
      <c r="I10" s="23">
        <v>0</v>
      </c>
      <c r="J10" s="23">
        <v>0</v>
      </c>
      <c r="K10" s="2"/>
      <c r="L10" s="46" t="s">
        <v>72</v>
      </c>
      <c r="M10" s="23">
        <f>SUM(M4:M9)</f>
        <v>37</v>
      </c>
      <c r="N10" s="23">
        <f>SUM(N4:N9)</f>
        <v>73</v>
      </c>
      <c r="O10" s="47">
        <f>M10/M10</f>
        <v>1</v>
      </c>
      <c r="P10" s="45">
        <f t="shared" si="1"/>
        <v>1</v>
      </c>
      <c r="Q10" s="23">
        <f>SUM(Q4:Q9)</f>
        <v>6</v>
      </c>
      <c r="R10" s="23">
        <f>SUM(R4:R9)</f>
        <v>10.8</v>
      </c>
      <c r="S10" s="47">
        <f t="shared" si="2"/>
        <v>1</v>
      </c>
      <c r="T10" s="47">
        <f t="shared" si="3"/>
        <v>1</v>
      </c>
    </row>
    <row r="11" spans="1:20" ht="50" customHeight="1">
      <c r="A11" s="6"/>
      <c r="B11" s="6" t="str">
        <f>_xlfn.XLOOKUP(A11,TrainingTable[Training Component],TrainingTable[Category of Training Stimulus],"")</f>
        <v/>
      </c>
      <c r="C11" s="6" t="s">
        <v>57</v>
      </c>
      <c r="D11" s="6" t="s">
        <v>57</v>
      </c>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t="s">
        <v>57</v>
      </c>
      <c r="D12" s="6" t="s">
        <v>57</v>
      </c>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t="s">
        <v>57</v>
      </c>
      <c r="D13" s="6" t="s">
        <v>57</v>
      </c>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t="s">
        <v>57</v>
      </c>
      <c r="D14" s="6" t="s">
        <v>57</v>
      </c>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t="s">
        <v>57</v>
      </c>
      <c r="D15" s="6" t="s">
        <v>57</v>
      </c>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t="s">
        <v>57</v>
      </c>
      <c r="D16" s="6" t="s">
        <v>57</v>
      </c>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t="s">
        <v>57</v>
      </c>
      <c r="D17" s="6" t="s">
        <v>57</v>
      </c>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t="s">
        <v>57</v>
      </c>
      <c r="D18" s="6" t="s">
        <v>57</v>
      </c>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183" priority="184">
      <formula>$B$4="Speed Development"</formula>
    </cfRule>
    <cfRule type="expression" dxfId="182" priority="183">
      <formula>$B$4="Lactate Tolerance"</formula>
    </cfRule>
    <cfRule type="expression" dxfId="181" priority="182">
      <formula>$B$4="VO2 Max"</formula>
    </cfRule>
    <cfRule type="expression" dxfId="180" priority="181">
      <formula>$B$4="Threshold"</formula>
    </cfRule>
    <cfRule type="expression" dxfId="179" priority="180">
      <formula>$B$4="Turnover and Pace Work"</formula>
    </cfRule>
    <cfRule type="expression" dxfId="178" priority="179">
      <formula>$B$4="Aerobic Running"</formula>
    </cfRule>
    <cfRule type="expression" dxfId="177" priority="178">
      <formula>$B$4="Stretching and Mobility"</formula>
    </cfRule>
    <cfRule type="expression" dxfId="176" priority="177">
      <formula>$B$4="Recovery"</formula>
    </cfRule>
  </conditionalFormatting>
  <conditionalFormatting sqref="A5:F5">
    <cfRule type="expression" dxfId="175" priority="176">
      <formula>$B$5="Speed Development"</formula>
    </cfRule>
    <cfRule type="expression" dxfId="174" priority="175">
      <formula>$B$5="Lactate Tolerance"</formula>
    </cfRule>
    <cfRule type="expression" dxfId="173" priority="174">
      <formula>$B$5="VO2 Max"</formula>
    </cfRule>
    <cfRule type="expression" dxfId="172" priority="173">
      <formula>$B$5="Threshold"</formula>
    </cfRule>
    <cfRule type="expression" dxfId="171" priority="172">
      <formula>$B$5="Turnover and Pace Work"</formula>
    </cfRule>
    <cfRule type="expression" dxfId="170" priority="171">
      <formula>$B$5="Aerobic Running"</formula>
    </cfRule>
    <cfRule type="expression" dxfId="169" priority="170">
      <formula>$B$5="Stretching and Mobility"</formula>
    </cfRule>
    <cfRule type="expression" dxfId="168" priority="169">
      <formula>$B$5="Recovery"</formula>
    </cfRule>
  </conditionalFormatting>
  <conditionalFormatting sqref="A6:F6">
    <cfRule type="expression" dxfId="167" priority="164">
      <formula>$B$6="Turnover and Pace Work"</formula>
    </cfRule>
    <cfRule type="expression" dxfId="166" priority="167">
      <formula>$B$6="Lactate Tolerance"</formula>
    </cfRule>
    <cfRule type="expression" dxfId="165" priority="166">
      <formula>$B$6="VO2 Max"</formula>
    </cfRule>
    <cfRule type="expression" dxfId="164" priority="165">
      <formula>$B$6="Threshold"</formula>
    </cfRule>
    <cfRule type="expression" dxfId="163" priority="168">
      <formula>$B$6="Speed Development"</formula>
    </cfRule>
    <cfRule type="expression" dxfId="162" priority="163">
      <formula>$B$6="Aerobic Running"</formula>
    </cfRule>
    <cfRule type="expression" dxfId="161" priority="162">
      <formula>$B$6="Stretching and Mobility"</formula>
    </cfRule>
    <cfRule type="expression" dxfId="160" priority="161">
      <formula>$B$6="Recovery"</formula>
    </cfRule>
  </conditionalFormatting>
  <conditionalFormatting sqref="A7:F7">
    <cfRule type="expression" dxfId="159" priority="160">
      <formula>$B$7="Speed Development"</formula>
    </cfRule>
    <cfRule type="expression" dxfId="158" priority="159">
      <formula>$B$7="Lactate Tolerance"</formula>
    </cfRule>
    <cfRule type="expression" dxfId="157" priority="158">
      <formula>$B$7="VO2 Max"</formula>
    </cfRule>
    <cfRule type="expression" dxfId="156" priority="157">
      <formula>$B$7="Threshold"</formula>
    </cfRule>
    <cfRule type="expression" dxfId="155" priority="156">
      <formula>$B$7="Turnover and Pace Work"</formula>
    </cfRule>
    <cfRule type="expression" dxfId="154" priority="155">
      <formula>$B$7="Aerobic Running"</formula>
    </cfRule>
    <cfRule type="expression" dxfId="153" priority="154">
      <formula>$B$7="Stretching and Mobility"</formula>
    </cfRule>
    <cfRule type="expression" dxfId="152" priority="153">
      <formula>$B$7="Recovery"</formula>
    </cfRule>
  </conditionalFormatting>
  <conditionalFormatting sqref="A8:F8">
    <cfRule type="expression" dxfId="151" priority="152">
      <formula>$B$8="Speed Development"</formula>
    </cfRule>
    <cfRule type="expression" dxfId="150" priority="151">
      <formula>$B$8="Lactate Tolerance"</formula>
    </cfRule>
    <cfRule type="expression" dxfId="149" priority="150">
      <formula>$B$8="VO2 Max"</formula>
    </cfRule>
    <cfRule type="expression" dxfId="148" priority="149">
      <formula>$B$8="Threshold"</formula>
    </cfRule>
    <cfRule type="expression" dxfId="147" priority="148">
      <formula>$B$8="Turnover and Pace Work"</formula>
    </cfRule>
    <cfRule type="expression" dxfId="146" priority="147">
      <formula>$B$8="Aerobic Running"</formula>
    </cfRule>
    <cfRule type="expression" dxfId="145" priority="146">
      <formula>$B$8="Stretching and Mobility"</formula>
    </cfRule>
    <cfRule type="expression" dxfId="144" priority="145">
      <formula>$B$8="Recovery"</formula>
    </cfRule>
  </conditionalFormatting>
  <conditionalFormatting sqref="A9:F9">
    <cfRule type="expression" dxfId="143" priority="140">
      <formula>$B$9="Turnover and Pace Work"</formula>
    </cfRule>
    <cfRule type="expression" dxfId="142" priority="143">
      <formula>$B$9="Lactate Tolerance"</formula>
    </cfRule>
    <cfRule type="expression" dxfId="141" priority="142">
      <formula>$B$9="VO2 Max"</formula>
    </cfRule>
    <cfRule type="expression" dxfId="140" priority="141">
      <formula>$B$9="Threshold"</formula>
    </cfRule>
    <cfRule type="expression" dxfId="139" priority="144">
      <formula>$B$9="Speed Development"</formula>
    </cfRule>
    <cfRule type="expression" dxfId="138" priority="139">
      <formula>$B$9="Aerobic Running"</formula>
    </cfRule>
    <cfRule type="expression" dxfId="137" priority="138">
      <formula>$B$9="Stretching and Mobility"</formula>
    </cfRule>
    <cfRule type="expression" dxfId="136" priority="137">
      <formula>$B$9="Recovery"</formula>
    </cfRule>
  </conditionalFormatting>
  <conditionalFormatting sqref="A10:F10">
    <cfRule type="expression" dxfId="135" priority="136">
      <formula>$B$10="Speed Development"</formula>
    </cfRule>
    <cfRule type="expression" dxfId="134" priority="135">
      <formula>$B$10="Lactate Tolerance"</formula>
    </cfRule>
    <cfRule type="expression" dxfId="133" priority="134">
      <formula>$B$10="VO2 Max"</formula>
    </cfRule>
    <cfRule type="expression" dxfId="132" priority="133">
      <formula>$B$10="Threshold"</formula>
    </cfRule>
    <cfRule type="expression" dxfId="131" priority="132">
      <formula>$B$10="Turnover and Pace Work"</formula>
    </cfRule>
    <cfRule type="expression" dxfId="130" priority="131">
      <formula>$B$10="Aerobic Running"</formula>
    </cfRule>
    <cfRule type="expression" dxfId="129" priority="130">
      <formula>$B$10="Stretching and Mobility"</formula>
    </cfRule>
    <cfRule type="expression" dxfId="128" priority="129">
      <formula>$B$10="Recovery"</formula>
    </cfRule>
  </conditionalFormatting>
  <conditionalFormatting sqref="A11:F11">
    <cfRule type="expression" dxfId="127" priority="128">
      <formula>$B$11="Speed Development"</formula>
    </cfRule>
    <cfRule type="expression" dxfId="126" priority="127">
      <formula>$B$11="Lactate Tolerance"</formula>
    </cfRule>
    <cfRule type="expression" dxfId="125" priority="126">
      <formula>$B$11="VO2 Max"</formula>
    </cfRule>
    <cfRule type="expression" dxfId="124" priority="125">
      <formula>$B$11="Threshold"</formula>
    </cfRule>
    <cfRule type="expression" dxfId="123" priority="124">
      <formula>$B$11="Turnover and Pace Work"</formula>
    </cfRule>
    <cfRule type="expression" dxfId="122" priority="123">
      <formula>$B$11="Aerobic Running"</formula>
    </cfRule>
    <cfRule type="expression" dxfId="121" priority="122">
      <formula>$B$11="Stretching and Mobility"</formula>
    </cfRule>
    <cfRule type="expression" dxfId="120" priority="121">
      <formula>$B$11="Recovery"</formula>
    </cfRule>
  </conditionalFormatting>
  <conditionalFormatting sqref="A12:F12">
    <cfRule type="expression" dxfId="119" priority="120">
      <formula>$B$12="Speed Development"</formula>
    </cfRule>
    <cfRule type="expression" dxfId="118" priority="119">
      <formula>$B$12="Lactate Tolerance"</formula>
    </cfRule>
    <cfRule type="expression" dxfId="117" priority="118">
      <formula>$B$12="VO2 Max"</formula>
    </cfRule>
    <cfRule type="expression" dxfId="116" priority="117">
      <formula>$B$12="Threshold"</formula>
    </cfRule>
    <cfRule type="expression" dxfId="115" priority="116">
      <formula>$B$12="Turnover and Pace Work"</formula>
    </cfRule>
    <cfRule type="expression" dxfId="114" priority="115">
      <formula>$B$12="Aerobic Running"</formula>
    </cfRule>
    <cfRule type="expression" dxfId="113" priority="114">
      <formula>$B$12="Stretching and Mobility"</formula>
    </cfRule>
    <cfRule type="expression" dxfId="112" priority="113">
      <formula>$B$12="Recovery"</formula>
    </cfRule>
  </conditionalFormatting>
  <conditionalFormatting sqref="A13:F13">
    <cfRule type="expression" dxfId="111" priority="112">
      <formula>$B$13="Speed Development"</formula>
    </cfRule>
    <cfRule type="expression" dxfId="110" priority="111">
      <formula>$B$13="Lactate Tolerance"</formula>
    </cfRule>
    <cfRule type="expression" dxfId="109" priority="110">
      <formula>$B$13="VO2 Max"</formula>
    </cfRule>
    <cfRule type="expression" dxfId="108" priority="109">
      <formula>$B$13="Threshold"</formula>
    </cfRule>
    <cfRule type="expression" dxfId="107" priority="108">
      <formula>$B$13="Turnover and Pace Work"</formula>
    </cfRule>
    <cfRule type="expression" dxfId="106" priority="107">
      <formula>$B$13="Aerobic Running"</formula>
    </cfRule>
    <cfRule type="expression" dxfId="105" priority="106">
      <formula>$B$13="Stretching and Mobility"</formula>
    </cfRule>
    <cfRule type="expression" dxfId="104" priority="105">
      <formula>$B$13="Recovery"</formula>
    </cfRule>
  </conditionalFormatting>
  <conditionalFormatting sqref="A14:F14">
    <cfRule type="expression" dxfId="103" priority="104">
      <formula>$B$14="Speed Development"</formula>
    </cfRule>
    <cfRule type="expression" dxfId="102" priority="103">
      <formula>$B$14="Lactate Tolerance"</formula>
    </cfRule>
    <cfRule type="expression" dxfId="101" priority="102">
      <formula>$B$14="VO2 Max"</formula>
    </cfRule>
    <cfRule type="expression" dxfId="100" priority="101">
      <formula>$B$14="Threshold"</formula>
    </cfRule>
    <cfRule type="expression" dxfId="99" priority="100">
      <formula>$B$14="Turnover and Pace Work"</formula>
    </cfRule>
    <cfRule type="expression" dxfId="98" priority="99">
      <formula>$B$14="Aerobic Running"</formula>
    </cfRule>
    <cfRule type="expression" dxfId="97" priority="98">
      <formula>$B$14="Stretching and Mobility"</formula>
    </cfRule>
    <cfRule type="expression" dxfId="96" priority="97">
      <formula>$B$14="Recovery"</formula>
    </cfRule>
  </conditionalFormatting>
  <conditionalFormatting sqref="A15:F15">
    <cfRule type="expression" dxfId="95" priority="93">
      <formula>$B$15="Threshold"</formula>
    </cfRule>
    <cfRule type="expression" dxfId="94" priority="90">
      <formula>$B$15="Stretching and Mobility"</formula>
    </cfRule>
    <cfRule type="expression" dxfId="93" priority="91">
      <formula>$B$15="Aerobic Running"</formula>
    </cfRule>
    <cfRule type="expression" dxfId="92" priority="92">
      <formula>$B$15="Turnover and Pace Work"</formula>
    </cfRule>
    <cfRule type="expression" dxfId="91" priority="89">
      <formula>$B$15="Recovery"</formula>
    </cfRule>
    <cfRule type="expression" dxfId="90" priority="94">
      <formula>$B$15="VO2 Max"</formula>
    </cfRule>
    <cfRule type="expression" dxfId="89" priority="95">
      <formula>$B$15="Lactate Tolerance"</formula>
    </cfRule>
    <cfRule type="expression" dxfId="88" priority="96">
      <formula>$B$15="Speed Development"</formula>
    </cfRule>
  </conditionalFormatting>
  <conditionalFormatting sqref="A16:F16">
    <cfRule type="expression" dxfId="87" priority="88">
      <formula>$B$16="Speed Development"</formula>
    </cfRule>
    <cfRule type="expression" dxfId="86" priority="87">
      <formula>$B$16="Lactate Tolerance"</formula>
    </cfRule>
    <cfRule type="expression" dxfId="85" priority="86">
      <formula>$B$16="VO2 Max"</formula>
    </cfRule>
    <cfRule type="expression" dxfId="84" priority="85">
      <formula>$B$16="Threshold"</formula>
    </cfRule>
    <cfRule type="expression" dxfId="83" priority="84">
      <formula>$B$16="Turnover and Pace Work"</formula>
    </cfRule>
    <cfRule type="expression" dxfId="82" priority="83">
      <formula>$B$16="Aerobic Running"</formula>
    </cfRule>
    <cfRule type="expression" dxfId="81" priority="82">
      <formula>$B$16="Stretching and Mobility"</formula>
    </cfRule>
    <cfRule type="expression" dxfId="80" priority="81">
      <formula>$B$16="Recovery"</formula>
    </cfRule>
  </conditionalFormatting>
  <conditionalFormatting sqref="A17:F17">
    <cfRule type="expression" dxfId="79" priority="80">
      <formula>$B$17="Speed Development"</formula>
    </cfRule>
    <cfRule type="expression" dxfId="78" priority="79">
      <formula>$B$17="Lactate Tolerance"</formula>
    </cfRule>
    <cfRule type="expression" dxfId="77" priority="78">
      <formula>$B$17="VO2 Max"</formula>
    </cfRule>
    <cfRule type="expression" dxfId="76" priority="77">
      <formula>$B$17="Threshold"</formula>
    </cfRule>
    <cfRule type="expression" dxfId="75" priority="76">
      <formula>$B$17="Turnover and Pace Work"</formula>
    </cfRule>
    <cfRule type="expression" dxfId="74" priority="75">
      <formula>$B$17="Aerobic Running"</formula>
    </cfRule>
    <cfRule type="expression" dxfId="73" priority="74">
      <formula>$B$17="Stretching and Mobility"</formula>
    </cfRule>
    <cfRule type="expression" dxfId="72" priority="73">
      <formula>$B$17="Recovery"</formula>
    </cfRule>
  </conditionalFormatting>
  <conditionalFormatting sqref="A18:F18">
    <cfRule type="expression" dxfId="71" priority="72">
      <formula>$B$18="Speed Development"</formula>
    </cfRule>
    <cfRule type="expression" dxfId="70" priority="71">
      <formula>$B$18="Lactate Tolerance"</formula>
    </cfRule>
    <cfRule type="expression" dxfId="69" priority="70">
      <formula>$B$18="VO2 Max"</formula>
    </cfRule>
    <cfRule type="expression" dxfId="68" priority="69">
      <formula>$B$18="Threshold"</formula>
    </cfRule>
    <cfRule type="expression" dxfId="67" priority="68">
      <formula>$B$18="Turnover and Pace Work"</formula>
    </cfRule>
    <cfRule type="expression" dxfId="66" priority="67">
      <formula>$B$18="Aerobic Running"</formula>
    </cfRule>
    <cfRule type="expression" dxfId="65" priority="66">
      <formula>$B$18="Stretching and Mobility"</formula>
    </cfRule>
    <cfRule type="expression" dxfId="64" priority="65">
      <formula>$B$18="Recovery"</formula>
    </cfRule>
  </conditionalFormatting>
  <conditionalFormatting sqref="A19:F19">
    <cfRule type="expression" dxfId="63" priority="64">
      <formula>$B$19="Speed Development"</formula>
    </cfRule>
    <cfRule type="expression" dxfId="62" priority="63">
      <formula>$B$19="Lactate Tolerance"</formula>
    </cfRule>
    <cfRule type="expression" dxfId="61" priority="62">
      <formula>$B$19="VO2 Max"</formula>
    </cfRule>
    <cfRule type="expression" dxfId="60" priority="61">
      <formula>$B$19="Threshold"</formula>
    </cfRule>
    <cfRule type="expression" dxfId="59" priority="60">
      <formula>$B$19="Turnover and Pace Work"</formula>
    </cfRule>
    <cfRule type="expression" dxfId="58" priority="59">
      <formula>$B$19="Aerobic Running"</formula>
    </cfRule>
    <cfRule type="expression" dxfId="57" priority="58">
      <formula>$B$19="Stretching and Mobility"</formula>
    </cfRule>
    <cfRule type="expression" dxfId="56" priority="57">
      <formula>$B$19="Recovery"</formula>
    </cfRule>
  </conditionalFormatting>
  <conditionalFormatting sqref="A20:F20">
    <cfRule type="expression" dxfId="55" priority="56">
      <formula>$B$20="Speed Development"</formula>
    </cfRule>
    <cfRule type="expression" dxfId="54" priority="55">
      <formula>$B$20="Lactate Tolerance"</formula>
    </cfRule>
    <cfRule type="expression" dxfId="53" priority="54">
      <formula>$B$20="VO2 Max"</formula>
    </cfRule>
    <cfRule type="expression" dxfId="52" priority="53">
      <formula>$B$20="Threshold"</formula>
    </cfRule>
    <cfRule type="expression" dxfId="51" priority="52">
      <formula>$B$20="Turnover and Pace Work"</formula>
    </cfRule>
    <cfRule type="expression" dxfId="50" priority="51">
      <formula>$B$20="Aerobic Running"</formula>
    </cfRule>
    <cfRule type="expression" dxfId="49" priority="50">
      <formula>$B$20="Stretching and Mobility"</formula>
    </cfRule>
    <cfRule type="expression" dxfId="48" priority="49">
      <formula>$B$20="Recovery"</formula>
    </cfRule>
  </conditionalFormatting>
  <conditionalFormatting sqref="A21:F21">
    <cfRule type="expression" dxfId="47" priority="48">
      <formula>$B$21="Speed Development"</formula>
    </cfRule>
    <cfRule type="expression" dxfId="46" priority="47">
      <formula>$B$21="Lactate Tolerance"</formula>
    </cfRule>
    <cfRule type="expression" dxfId="45" priority="46">
      <formula>$B$21="VO2 Max"</formula>
    </cfRule>
    <cfRule type="expression" dxfId="44" priority="45">
      <formula>$B$21="Threshold"</formula>
    </cfRule>
    <cfRule type="expression" dxfId="43" priority="44">
      <formula>$B$21="Turnover and Pace Work"</formula>
    </cfRule>
    <cfRule type="expression" dxfId="42" priority="43">
      <formula>$B$21="Aerobic Running"</formula>
    </cfRule>
    <cfRule type="expression" dxfId="41" priority="42">
      <formula>$B$21="Stretching and Mobility"</formula>
    </cfRule>
    <cfRule type="expression" dxfId="40" priority="41">
      <formula>$B$21="Recovery"</formula>
    </cfRule>
  </conditionalFormatting>
  <conditionalFormatting sqref="A22:F22">
    <cfRule type="expression" dxfId="39" priority="40">
      <formula>$B$22="Speed Development"</formula>
    </cfRule>
    <cfRule type="expression" dxfId="38" priority="39">
      <formula>$B$22="Lactate Tolerance"</formula>
    </cfRule>
    <cfRule type="expression" dxfId="37" priority="38">
      <formula>$B$22="VO2 Max"</formula>
    </cfRule>
    <cfRule type="expression" dxfId="36" priority="37">
      <formula>$B$22="Threshold"</formula>
    </cfRule>
    <cfRule type="expression" dxfId="35" priority="36">
      <formula>$B$22="Turnover and Pace Work"</formula>
    </cfRule>
    <cfRule type="expression" dxfId="34" priority="35">
      <formula>$B$22="Aerobic Running"</formula>
    </cfRule>
    <cfRule type="expression" dxfId="33" priority="34">
      <formula>$B$22="Stretching and Mobility"</formula>
    </cfRule>
    <cfRule type="expression" dxfId="32" priority="33">
      <formula>$B$22="Recovery"</formula>
    </cfRule>
  </conditionalFormatting>
  <conditionalFormatting sqref="A23:F23">
    <cfRule type="expression" dxfId="31" priority="32">
      <formula>$B$23="Speed Development"</formula>
    </cfRule>
    <cfRule type="expression" dxfId="30" priority="31">
      <formula>$B$23="Lactate Tolerance"</formula>
    </cfRule>
    <cfRule type="expression" dxfId="29" priority="30">
      <formula>$B$23="VO2 Max"</formula>
    </cfRule>
    <cfRule type="expression" dxfId="28" priority="29">
      <formula>$B$23="Threshold"</formula>
    </cfRule>
    <cfRule type="expression" dxfId="27" priority="28">
      <formula>$B$23="Turnover and Pace Work"</formula>
    </cfRule>
    <cfRule type="expression" dxfId="26" priority="27">
      <formula>$B$23="Aerobic Running"</formula>
    </cfRule>
    <cfRule type="expression" dxfId="25" priority="26">
      <formula>$B$23="Stretching and Mobility"</formula>
    </cfRule>
    <cfRule type="expression" dxfId="24" priority="25">
      <formula>$B$23="Recovery"</formula>
    </cfRule>
  </conditionalFormatting>
  <conditionalFormatting sqref="A24:F24">
    <cfRule type="expression" dxfId="23" priority="24">
      <formula>$B$24="Speed Development"</formula>
    </cfRule>
    <cfRule type="expression" dxfId="22" priority="23">
      <formula>$B$24="Lactate Tolerance"</formula>
    </cfRule>
    <cfRule type="expression" dxfId="21" priority="22">
      <formula>$B$24="VO2 Max"</formula>
    </cfRule>
    <cfRule type="expression" dxfId="20" priority="21">
      <formula>$B$24="Threshold"</formula>
    </cfRule>
    <cfRule type="expression" dxfId="19" priority="20">
      <formula>$B$24="Turnover and Pace Work"</formula>
    </cfRule>
    <cfRule type="expression" dxfId="18" priority="19">
      <formula>$B$24="Aerobic Running"</formula>
    </cfRule>
    <cfRule type="expression" dxfId="17" priority="18">
      <formula>$B$24="Stretching and Mobility"</formula>
    </cfRule>
    <cfRule type="expression" dxfId="16" priority="17">
      <formula>$B$24="Recovery"</formula>
    </cfRule>
  </conditionalFormatting>
  <conditionalFormatting sqref="A25:F25">
    <cfRule type="expression" dxfId="15" priority="16">
      <formula>$B$25="Speed Development"</formula>
    </cfRule>
    <cfRule type="expression" dxfId="14" priority="15">
      <formula>$B$25="Lactate Tolerance"</formula>
    </cfRule>
    <cfRule type="expression" dxfId="13" priority="14">
      <formula>$B$25="VO2 Max"</formula>
    </cfRule>
    <cfRule type="expression" dxfId="12" priority="13">
      <formula>$B$25="Threshold"</formula>
    </cfRule>
    <cfRule type="expression" dxfId="11" priority="12">
      <formula>$B$25="Turnover and Pace Work"</formula>
    </cfRule>
    <cfRule type="expression" dxfId="10" priority="11">
      <formula>$B$25="Aerobic Running"</formula>
    </cfRule>
    <cfRule type="expression" dxfId="9" priority="10">
      <formula>$B$25="Stretching and Mobility"</formula>
    </cfRule>
    <cfRule type="expression" dxfId="8" priority="9">
      <formula>$B$25="Recovery"</formula>
    </cfRule>
  </conditionalFormatting>
  <conditionalFormatting sqref="A26:F26">
    <cfRule type="expression" dxfId="7" priority="8">
      <formula>$B$26="Speed Development"</formula>
    </cfRule>
    <cfRule type="expression" dxfId="6" priority="7">
      <formula>$B$26="Lactate Tolerance"</formula>
    </cfRule>
    <cfRule type="expression" dxfId="5" priority="6">
      <formula>$B$26="VO2 Max"</formula>
    </cfRule>
    <cfRule type="expression" dxfId="4" priority="5">
      <formula>$B$26="Threshold"</formula>
    </cfRule>
    <cfRule type="expression" dxfId="3" priority="4">
      <formula>$B$26="Turnover and Pace Work"</formula>
    </cfRule>
    <cfRule type="expression" dxfId="2" priority="3">
      <formula>$B$26="Aerobic Running"</formula>
    </cfRule>
    <cfRule type="expression" dxfId="1" priority="2">
      <formula>$B$26="Stretching and Mobility"</formula>
    </cfRule>
    <cfRule type="expression" dxfId="0"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70BA2B52-C847-CE4D-B1AA-410B2DC92BE8}">
          <x14:formula1>
            <xm:f>Data!$D$2:$D$50</xm:f>
          </x14:formula1>
          <xm:sqref>D4:D26</xm:sqref>
        </x14:dataValidation>
        <x14:dataValidation type="list" allowBlank="1" showInputMessage="1" showErrorMessage="1" xr:uid="{F818A5B4-F250-F640-8F92-011BA7C7C520}">
          <x14:formula1>
            <xm:f>Data!$C$2:$C$50</xm:f>
          </x14:formula1>
          <xm:sqref>C4:C26</xm:sqref>
        </x14:dataValidation>
        <x14:dataValidation type="list" allowBlank="1" showInputMessage="1" showErrorMessage="1" xr:uid="{FBBE9A99-340F-6344-8181-726D158EA661}">
          <x14:formula1>
            <xm:f>Data!$B$2:$B$50</xm:f>
          </x14:formula1>
          <xm:sqref>A4:A26</xm:sqref>
        </x14:dataValidation>
        <x14:dataValidation type="list" allowBlank="1" showInputMessage="1" showErrorMessage="1" xr:uid="{4FF272C5-B7E9-6E44-83A3-AB45B1D13F2C}">
          <x14:formula1>
            <xm:f>Data!$F$2:$F$50</xm:f>
          </x14:formula1>
          <xm:sqref>C1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340D5-03F3-E747-866F-61BB7AC84C7C}">
  <dimension ref="A1:Z50"/>
  <sheetViews>
    <sheetView zoomScale="140" zoomScaleNormal="140" workbookViewId="0">
      <selection activeCell="B1" sqref="B1"/>
    </sheetView>
  </sheetViews>
  <sheetFormatPr baseColWidth="10" defaultRowHeight="17"/>
  <cols>
    <col min="1" max="1" width="43.6640625" style="2" customWidth="1"/>
    <col min="2" max="2" width="17.33203125" style="2" customWidth="1"/>
    <col min="3" max="4" width="17.33203125" style="16" customWidth="1"/>
    <col min="5" max="5" width="81.33203125" style="2" customWidth="1"/>
    <col min="6" max="26" width="10.83203125" style="2"/>
  </cols>
  <sheetData>
    <row r="1" spans="1:5" ht="50" customHeight="1">
      <c r="A1" s="3" t="s">
        <v>165</v>
      </c>
      <c r="B1" s="5" t="s">
        <v>9</v>
      </c>
    </row>
    <row r="2" spans="1:5" ht="19" customHeight="1"/>
    <row r="3" spans="1:5" ht="50" customHeight="1">
      <c r="A3" s="51" t="s">
        <v>99</v>
      </c>
      <c r="B3" s="51" t="s">
        <v>100</v>
      </c>
      <c r="C3" s="53" t="s">
        <v>101</v>
      </c>
      <c r="D3" s="53" t="s">
        <v>102</v>
      </c>
      <c r="E3" s="51" t="s">
        <v>13</v>
      </c>
    </row>
    <row r="4" spans="1:5" ht="50" customHeight="1">
      <c r="A4" s="6" t="str" cm="1">
        <f t="array" ref="A4:E8">_xlfn._xlws.FILTER(Strength_Core2[],Strength_Core2[Routine]=B1)</f>
        <v>Romanian Deadlift (weighted or single leg)</v>
      </c>
      <c r="B4" s="6" t="str">
        <v>Lower Body B</v>
      </c>
      <c r="C4" s="23">
        <v>3</v>
      </c>
      <c r="D4" s="23" t="str">
        <v>5-10</v>
      </c>
      <c r="E4" s="6" t="str">
        <v>https://www.youtube.com/watch?v=cWoPMoxYHz0</v>
      </c>
    </row>
    <row r="5" spans="1:5" ht="50" customHeight="1">
      <c r="A5" s="6" t="str">
        <v>Goblet Squat</v>
      </c>
      <c r="B5" s="6" t="str">
        <v>Lower Body B</v>
      </c>
      <c r="C5" s="23">
        <v>3</v>
      </c>
      <c r="D5" s="23" t="str">
        <v>8-12</v>
      </c>
      <c r="E5" s="6" t="str">
        <v>https://www.youtube.com/watch?v=yGswPtbSlro</v>
      </c>
    </row>
    <row r="6" spans="1:5" ht="50" customHeight="1">
      <c r="A6" s="6" t="str">
        <v>Reverse Lunge</v>
      </c>
      <c r="B6" s="6" t="str">
        <v>Lower Body B</v>
      </c>
      <c r="C6" s="23">
        <v>2</v>
      </c>
      <c r="D6" s="23" t="str">
        <v>15 each leg</v>
      </c>
      <c r="E6" s="6" t="str">
        <v>https://www.youtube.com/watch?v=5frs7_F2SrU&amp;pp=ygUNcmV2ZXJzZSBsdW5nZQ%3D%3D</v>
      </c>
    </row>
    <row r="7" spans="1:5" ht="50" customHeight="1">
      <c r="A7" s="6" t="str">
        <v>Step-Ups</v>
      </c>
      <c r="B7" s="6" t="str">
        <v>Lower Body B</v>
      </c>
      <c r="C7" s="23">
        <v>3</v>
      </c>
      <c r="D7" s="23" t="str">
        <v>10-15 each leg</v>
      </c>
      <c r="E7" s="6" t="str">
        <v>https://www.youtube.com/watch?v=elhu-WC1qk4&amp;pp=ygUIc3RlcCB1cHM%3D</v>
      </c>
    </row>
    <row r="8" spans="1:5" ht="50" customHeight="1">
      <c r="A8" s="6" t="str">
        <v>Single Leg Glute Bridge</v>
      </c>
      <c r="B8" s="6" t="str">
        <v>Lower Body B</v>
      </c>
      <c r="C8" s="23">
        <v>3</v>
      </c>
      <c r="D8" s="23" t="str">
        <v>10-15 each leg</v>
      </c>
      <c r="E8" s="6" t="str">
        <v>https://www.youtube.com/watch?v=egs6m4J8u8c</v>
      </c>
    </row>
    <row r="9" spans="1:5" ht="50" customHeight="1"/>
    <row r="10" spans="1:5" ht="50" customHeight="1"/>
    <row r="11" spans="1:5" ht="50" customHeight="1"/>
    <row r="12" spans="1:5" ht="50" customHeight="1"/>
    <row r="13" spans="1:5" ht="50" customHeight="1"/>
    <row r="14" spans="1:5" ht="50" customHeight="1"/>
    <row r="15" spans="1:5" ht="50" customHeight="1"/>
    <row r="16" spans="1:5" ht="50" customHeight="1"/>
    <row r="17" ht="50" customHeight="1"/>
    <row r="18" ht="50" customHeight="1"/>
    <row r="19" ht="50" customHeight="1"/>
    <row r="20" ht="50" customHeight="1"/>
    <row r="21" ht="50" customHeight="1"/>
    <row r="22" ht="50" customHeight="1"/>
    <row r="23" ht="50" customHeight="1"/>
    <row r="24" ht="50" customHeight="1"/>
    <row r="25" ht="50" customHeight="1"/>
    <row r="26" ht="50" customHeight="1"/>
    <row r="27" ht="50" customHeight="1"/>
    <row r="28" ht="50" customHeight="1"/>
    <row r="29" ht="50" customHeight="1"/>
    <row r="30" ht="50" customHeight="1"/>
    <row r="31" ht="50" customHeight="1"/>
    <row r="32" ht="50" customHeight="1"/>
    <row r="33" ht="50" customHeight="1"/>
    <row r="34" ht="50" customHeight="1"/>
    <row r="35" ht="50" customHeight="1"/>
    <row r="36" ht="50" customHeight="1"/>
    <row r="37" ht="50" customHeight="1"/>
    <row r="38" ht="50" customHeight="1"/>
    <row r="39" ht="50" customHeight="1"/>
    <row r="40" ht="50" customHeight="1"/>
    <row r="41" ht="50" customHeight="1"/>
    <row r="42" ht="50" customHeight="1"/>
    <row r="43" ht="50" customHeight="1"/>
    <row r="44" ht="50" customHeight="1"/>
    <row r="45" ht="50" customHeight="1"/>
    <row r="46" ht="50" customHeight="1"/>
    <row r="47" ht="50" customHeight="1"/>
    <row r="48" ht="50" customHeight="1"/>
    <row r="49" ht="50" customHeight="1"/>
    <row r="50" ht="50" customHeight="1"/>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D6FCC0D-61E1-8F49-8B2F-87CB3D70194F}">
          <x14:formula1>
            <xm:f>Data!$E$2:$E$50</xm:f>
          </x14:formula1>
          <xm:sqref>B1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716C0-598A-5349-9C59-3605DAAE90CD}">
  <dimension ref="A1:AB33"/>
  <sheetViews>
    <sheetView zoomScale="150" zoomScaleNormal="150" workbookViewId="0">
      <selection activeCell="A6" sqref="A6"/>
    </sheetView>
  </sheetViews>
  <sheetFormatPr baseColWidth="10" defaultRowHeight="17"/>
  <cols>
    <col min="1" max="4" width="32.6640625" style="2" customWidth="1"/>
    <col min="5" max="5" width="19.6640625" style="2" customWidth="1"/>
    <col min="6" max="6" width="19.83203125" style="2" customWidth="1"/>
    <col min="7" max="7" width="3.6640625" style="2" customWidth="1"/>
    <col min="8" max="28" width="10.83203125" style="2"/>
  </cols>
  <sheetData>
    <row r="1" spans="1:6">
      <c r="A1" s="3" t="s">
        <v>15</v>
      </c>
      <c r="B1" s="3" t="s">
        <v>41</v>
      </c>
      <c r="C1" s="3" t="s">
        <v>54</v>
      </c>
      <c r="D1" s="3" t="s">
        <v>62</v>
      </c>
      <c r="E1" s="3" t="s">
        <v>151</v>
      </c>
      <c r="F1" s="3" t="s">
        <v>91</v>
      </c>
    </row>
    <row r="2" spans="1:6">
      <c r="A2" s="2" t="str" cm="1">
        <f t="array" ref="A2:A9">_xlfn._xlws.SORT(_xlfn.UNIQUE(TrainingTable[Category of Training Stimulus]))</f>
        <v>Aerobic Running</v>
      </c>
      <c r="B2" s="2" t="str" cm="1">
        <f t="array" ref="B2:B33">_xlfn._xlws.SORT(_xlfn.UNIQUE(TrainingTable[Training Component]))</f>
        <v>10K Pace Running</v>
      </c>
      <c r="C2" s="2" t="s">
        <v>55</v>
      </c>
      <c r="D2" s="2" t="s">
        <v>67</v>
      </c>
      <c r="E2" s="2" t="str" cm="1">
        <f t="array" ref="E2:E9">_xlfn.UNIQUE(Strength_Core2[Routine])</f>
        <v>Lower Body A</v>
      </c>
      <c r="F2" s="2" t="s">
        <v>94</v>
      </c>
    </row>
    <row r="3" spans="1:6">
      <c r="A3" s="2" t="str">
        <v>Lactate Tolerance</v>
      </c>
      <c r="B3" s="2" t="str">
        <v>1600M Pace Running</v>
      </c>
      <c r="C3" s="2" t="s">
        <v>57</v>
      </c>
      <c r="D3" s="2" t="s">
        <v>66</v>
      </c>
      <c r="E3" s="2" t="str">
        <v>Lower Body B</v>
      </c>
      <c r="F3" s="2" t="s">
        <v>93</v>
      </c>
    </row>
    <row r="4" spans="1:6">
      <c r="A4" s="2" t="str">
        <v>Recovery</v>
      </c>
      <c r="B4" s="2" t="str">
        <v>30M Flys</v>
      </c>
      <c r="C4" s="2" t="s">
        <v>56</v>
      </c>
      <c r="D4" s="2" t="s">
        <v>65</v>
      </c>
      <c r="E4" s="2" t="str">
        <v>Lower Body C</v>
      </c>
      <c r="F4" s="2" t="s">
        <v>95</v>
      </c>
    </row>
    <row r="5" spans="1:6">
      <c r="A5" s="2" t="str">
        <v>Speed Development</v>
      </c>
      <c r="B5" s="2" t="str">
        <v>3K Pace Running</v>
      </c>
      <c r="C5" s="2" t="s">
        <v>58</v>
      </c>
      <c r="D5" s="2" t="s">
        <v>57</v>
      </c>
      <c r="E5" s="2" t="str">
        <v>Lower Body D</v>
      </c>
      <c r="F5" s="2" t="s">
        <v>96</v>
      </c>
    </row>
    <row r="6" spans="1:6">
      <c r="A6" s="2" t="str">
        <v>Stretching and Mobility</v>
      </c>
      <c r="B6" s="2" t="str">
        <v>400M Pace Running</v>
      </c>
      <c r="D6" s="2" t="s">
        <v>63</v>
      </c>
      <c r="E6" s="2" t="str">
        <v>Core A</v>
      </c>
      <c r="F6" s="2" t="s">
        <v>78</v>
      </c>
    </row>
    <row r="7" spans="1:6">
      <c r="A7" s="2" t="str">
        <v>Threshold</v>
      </c>
      <c r="B7" s="2" t="str">
        <v>50M Flys</v>
      </c>
      <c r="D7" s="2" t="s">
        <v>64</v>
      </c>
      <c r="E7" s="2" t="str">
        <v>Core B</v>
      </c>
      <c r="F7" s="2" t="s">
        <v>97</v>
      </c>
    </row>
    <row r="8" spans="1:6">
      <c r="A8" s="2" t="str">
        <v>Turnover and Pace Work</v>
      </c>
      <c r="B8" s="2" t="str">
        <v>5K Pace Running</v>
      </c>
      <c r="D8" s="2" t="s">
        <v>68</v>
      </c>
      <c r="E8" s="2" t="str">
        <v>Core C</v>
      </c>
      <c r="F8" s="2" t="s">
        <v>77</v>
      </c>
    </row>
    <row r="9" spans="1:6">
      <c r="A9" s="2" t="str">
        <v>VO2 Max</v>
      </c>
      <c r="B9" s="2" t="str">
        <v>800M Pace Running</v>
      </c>
      <c r="E9" s="2" t="str">
        <v>Upper Body A</v>
      </c>
    </row>
    <row r="10" spans="1:6">
      <c r="B10" s="2" t="str">
        <v>80M Flys</v>
      </c>
    </row>
    <row r="11" spans="1:6">
      <c r="B11" s="2" t="str">
        <v>Cooldown</v>
      </c>
    </row>
    <row r="12" spans="1:6">
      <c r="B12" s="2" t="str">
        <v>Dynamic Stretching</v>
      </c>
    </row>
    <row r="13" spans="1:6">
      <c r="B13" s="2" t="str">
        <v>Easy Running</v>
      </c>
    </row>
    <row r="14" spans="1:6">
      <c r="B14" s="2" t="str">
        <v>Float Recovery</v>
      </c>
    </row>
    <row r="15" spans="1:6">
      <c r="B15" s="2" t="str">
        <v>Hill Sprints</v>
      </c>
    </row>
    <row r="16" spans="1:6">
      <c r="B16" s="2" t="str">
        <v>Hurdle Mobility</v>
      </c>
    </row>
    <row r="17" spans="2:2">
      <c r="B17" s="2" t="str">
        <v>Jog Recovery</v>
      </c>
    </row>
    <row r="18" spans="2:2">
      <c r="B18" s="2" t="str">
        <v>Long Run</v>
      </c>
    </row>
    <row r="19" spans="2:2">
      <c r="B19" s="2" t="str">
        <v>Pre-Race 100M Step Downs</v>
      </c>
    </row>
    <row r="20" spans="2:2">
      <c r="B20" s="2" t="str">
        <v>Pre-Race 200M Gear Changes</v>
      </c>
    </row>
    <row r="21" spans="2:2">
      <c r="B21" s="2" t="str">
        <v>Race</v>
      </c>
    </row>
    <row r="22" spans="2:2">
      <c r="B22" s="2" t="str">
        <v>Race Pace (1600M)</v>
      </c>
    </row>
    <row r="23" spans="2:2">
      <c r="B23" s="2" t="str">
        <v>Race Pace (3K)</v>
      </c>
    </row>
    <row r="24" spans="2:2">
      <c r="B24" s="2" t="str">
        <v>Race Pace (5K)</v>
      </c>
    </row>
    <row r="25" spans="2:2">
      <c r="B25" s="2" t="str">
        <v>Race Pace (800M)</v>
      </c>
    </row>
    <row r="26" spans="2:2">
      <c r="B26" s="2" t="str">
        <v>Standing Rest</v>
      </c>
    </row>
    <row r="27" spans="2:2">
      <c r="B27" s="2" t="str">
        <v>Static Stretching</v>
      </c>
    </row>
    <row r="28" spans="2:2">
      <c r="B28" s="2" t="str">
        <v>Strides (Post-Run)</v>
      </c>
    </row>
    <row r="29" spans="2:2">
      <c r="B29" s="2" t="str">
        <v>Strides (Pre-Run)</v>
      </c>
    </row>
    <row r="30" spans="2:2">
      <c r="B30" s="2" t="str">
        <v>Sub-Threshold Running</v>
      </c>
    </row>
    <row r="31" spans="2:2">
      <c r="B31" s="2" t="str">
        <v>Threshold Running</v>
      </c>
    </row>
    <row r="32" spans="2:2">
      <c r="B32" s="2" t="str">
        <v>Walking Rest</v>
      </c>
    </row>
    <row r="33" spans="2:2">
      <c r="B33" s="2" t="str">
        <v>Warm-Up</v>
      </c>
    </row>
  </sheetData>
  <sortState xmlns:xlrd2="http://schemas.microsoft.com/office/spreadsheetml/2017/richdata2" ref="C3:C5">
    <sortCondition ref="C3:C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29EC9-6CEC-AD41-8427-5874FDFF3456}">
  <dimension ref="A1:Z103"/>
  <sheetViews>
    <sheetView topLeftCell="A26" zoomScale="160" zoomScaleNormal="160" workbookViewId="0">
      <selection activeCell="A33" sqref="A33"/>
    </sheetView>
  </sheetViews>
  <sheetFormatPr baseColWidth="10" defaultRowHeight="17"/>
  <cols>
    <col min="1" max="1" width="33.5" style="2" customWidth="1"/>
    <col min="2" max="2" width="32.6640625" style="2" customWidth="1"/>
    <col min="3" max="3" width="65" style="2" customWidth="1"/>
    <col min="4" max="26" width="10.83203125" style="2"/>
  </cols>
  <sheetData>
    <row r="1" spans="1:3" ht="25" customHeight="1">
      <c r="A1" s="9" t="s">
        <v>15</v>
      </c>
      <c r="B1" s="10" t="s">
        <v>16</v>
      </c>
      <c r="C1" s="11" t="s">
        <v>13</v>
      </c>
    </row>
    <row r="2" spans="1:3" ht="35" customHeight="1">
      <c r="A2" s="7" t="s">
        <v>17</v>
      </c>
      <c r="B2" s="6" t="s">
        <v>0</v>
      </c>
      <c r="C2" s="8"/>
    </row>
    <row r="3" spans="1:3" ht="35" customHeight="1">
      <c r="A3" s="7" t="s">
        <v>17</v>
      </c>
      <c r="B3" s="6" t="s">
        <v>10</v>
      </c>
      <c r="C3" s="8"/>
    </row>
    <row r="4" spans="1:3" ht="35" customHeight="1">
      <c r="A4" s="7" t="s">
        <v>17</v>
      </c>
      <c r="B4" s="6" t="s">
        <v>14</v>
      </c>
      <c r="C4" s="8"/>
    </row>
    <row r="5" spans="1:3" ht="35" customHeight="1">
      <c r="A5" s="7" t="s">
        <v>18</v>
      </c>
      <c r="B5" s="6" t="s">
        <v>19</v>
      </c>
      <c r="C5" s="8"/>
    </row>
    <row r="6" spans="1:3" ht="35" customHeight="1">
      <c r="A6" s="7" t="s">
        <v>18</v>
      </c>
      <c r="B6" s="6" t="s">
        <v>20</v>
      </c>
      <c r="C6" s="8"/>
    </row>
    <row r="7" spans="1:3" ht="35" customHeight="1">
      <c r="A7" s="7" t="s">
        <v>18</v>
      </c>
      <c r="B7" s="6" t="s">
        <v>21</v>
      </c>
      <c r="C7" s="8"/>
    </row>
    <row r="8" spans="1:3" ht="35" customHeight="1">
      <c r="A8" s="7" t="s">
        <v>22</v>
      </c>
      <c r="B8" s="6" t="s">
        <v>24</v>
      </c>
      <c r="C8" s="8"/>
    </row>
    <row r="9" spans="1:3" ht="35" customHeight="1">
      <c r="A9" s="7" t="s">
        <v>22</v>
      </c>
      <c r="B9" s="6" t="s">
        <v>23</v>
      </c>
      <c r="C9" s="8"/>
    </row>
    <row r="10" spans="1:3" ht="35" customHeight="1">
      <c r="A10" s="7" t="s">
        <v>1</v>
      </c>
      <c r="B10" s="6" t="s">
        <v>25</v>
      </c>
      <c r="C10" s="8"/>
    </row>
    <row r="11" spans="1:3" ht="35" customHeight="1">
      <c r="A11" s="7" t="s">
        <v>1</v>
      </c>
      <c r="B11" s="6" t="s">
        <v>26</v>
      </c>
      <c r="C11" s="8"/>
    </row>
    <row r="12" spans="1:3" ht="35" customHeight="1">
      <c r="A12" s="7" t="s">
        <v>1</v>
      </c>
      <c r="B12" s="6" t="s">
        <v>27</v>
      </c>
      <c r="C12" s="8"/>
    </row>
    <row r="13" spans="1:3" ht="35" customHeight="1">
      <c r="A13" s="7" t="s">
        <v>2</v>
      </c>
      <c r="B13" s="6" t="s">
        <v>28</v>
      </c>
      <c r="C13" s="8"/>
    </row>
    <row r="14" spans="1:3" ht="35" customHeight="1">
      <c r="A14" s="7" t="s">
        <v>2</v>
      </c>
      <c r="B14" s="6" t="s">
        <v>29</v>
      </c>
      <c r="C14" s="8"/>
    </row>
    <row r="15" spans="1:3" ht="35" customHeight="1">
      <c r="A15" s="7" t="s">
        <v>2</v>
      </c>
      <c r="B15" s="6" t="s">
        <v>30</v>
      </c>
      <c r="C15" s="8"/>
    </row>
    <row r="16" spans="1:3" ht="35" customHeight="1">
      <c r="A16" s="7" t="s">
        <v>3</v>
      </c>
      <c r="B16" s="6" t="s">
        <v>31</v>
      </c>
      <c r="C16" s="8"/>
    </row>
    <row r="17" spans="1:3" ht="35" customHeight="1">
      <c r="A17" s="7" t="s">
        <v>3</v>
      </c>
      <c r="B17" s="6" t="s">
        <v>32</v>
      </c>
      <c r="C17" s="8"/>
    </row>
    <row r="18" spans="1:3" ht="35" customHeight="1">
      <c r="A18" s="7" t="s">
        <v>3</v>
      </c>
      <c r="B18" s="6" t="s">
        <v>33</v>
      </c>
      <c r="C18" s="8"/>
    </row>
    <row r="19" spans="1:3" ht="35" customHeight="1">
      <c r="A19" s="7" t="s">
        <v>34</v>
      </c>
      <c r="B19" s="6" t="s">
        <v>43</v>
      </c>
      <c r="C19" s="8"/>
    </row>
    <row r="20" spans="1:3" ht="35" customHeight="1">
      <c r="A20" s="7" t="s">
        <v>34</v>
      </c>
      <c r="B20" s="6" t="s">
        <v>42</v>
      </c>
      <c r="C20" s="8"/>
    </row>
    <row r="21" spans="1:3" ht="35" customHeight="1">
      <c r="A21" s="7" t="s">
        <v>34</v>
      </c>
      <c r="B21" s="6" t="s">
        <v>35</v>
      </c>
      <c r="C21" s="8"/>
    </row>
    <row r="22" spans="1:3" ht="35" customHeight="1">
      <c r="A22" s="7" t="s">
        <v>34</v>
      </c>
      <c r="B22" s="6" t="s">
        <v>36</v>
      </c>
      <c r="C22" s="8"/>
    </row>
    <row r="23" spans="1:3" ht="35" customHeight="1">
      <c r="A23" s="7" t="s">
        <v>34</v>
      </c>
      <c r="B23" s="6" t="s">
        <v>37</v>
      </c>
      <c r="C23" s="8"/>
    </row>
    <row r="24" spans="1:3" ht="35" customHeight="1">
      <c r="A24" s="12" t="s">
        <v>34</v>
      </c>
      <c r="B24" s="13" t="s">
        <v>38</v>
      </c>
      <c r="C24" s="14"/>
    </row>
    <row r="25" spans="1:3" ht="35" customHeight="1">
      <c r="A25" s="12" t="s">
        <v>48</v>
      </c>
      <c r="B25" s="13" t="s">
        <v>49</v>
      </c>
      <c r="C25" s="14"/>
    </row>
    <row r="26" spans="1:3" ht="35" customHeight="1">
      <c r="A26" s="12" t="s">
        <v>48</v>
      </c>
      <c r="B26" s="13" t="s">
        <v>50</v>
      </c>
      <c r="C26" s="14"/>
    </row>
    <row r="27" spans="1:3" ht="35" customHeight="1">
      <c r="A27" s="12" t="s">
        <v>48</v>
      </c>
      <c r="B27" s="13" t="s">
        <v>52</v>
      </c>
      <c r="C27" s="14"/>
    </row>
    <row r="28" spans="1:3" ht="35" customHeight="1">
      <c r="A28" s="12" t="s">
        <v>48</v>
      </c>
      <c r="B28" s="13" t="s">
        <v>51</v>
      </c>
      <c r="C28" s="14"/>
    </row>
    <row r="29" spans="1:3" ht="35" customHeight="1">
      <c r="A29" s="12" t="s">
        <v>17</v>
      </c>
      <c r="B29" s="13" t="s">
        <v>77</v>
      </c>
      <c r="C29" s="14"/>
    </row>
    <row r="30" spans="1:3" ht="35" customHeight="1">
      <c r="A30" s="12" t="s">
        <v>2</v>
      </c>
      <c r="B30" s="13" t="s">
        <v>78</v>
      </c>
      <c r="C30" s="14"/>
    </row>
    <row r="31" spans="1:3" ht="25" customHeight="1">
      <c r="A31" s="12" t="s">
        <v>34</v>
      </c>
      <c r="B31" s="13" t="s">
        <v>190</v>
      </c>
      <c r="C31" s="14"/>
    </row>
    <row r="32" spans="1:3" ht="25" customHeight="1">
      <c r="A32" s="12" t="s">
        <v>34</v>
      </c>
      <c r="B32" s="13" t="s">
        <v>197</v>
      </c>
      <c r="C32" s="14"/>
    </row>
    <row r="33" spans="1:3" ht="25" customHeight="1">
      <c r="A33" s="12" t="s">
        <v>34</v>
      </c>
      <c r="B33" s="13" t="s">
        <v>198</v>
      </c>
      <c r="C33" s="14"/>
    </row>
    <row r="34" spans="1:3" ht="25" customHeight="1"/>
    <row r="35" spans="1:3" ht="25" customHeight="1"/>
    <row r="36" spans="1:3" ht="25" customHeight="1"/>
    <row r="37" spans="1:3" ht="25" customHeight="1"/>
    <row r="38" spans="1:3" ht="25" customHeight="1"/>
    <row r="39" spans="1:3" ht="25" customHeight="1"/>
    <row r="40" spans="1:3" ht="25" customHeight="1"/>
    <row r="41" spans="1:3" ht="25" customHeight="1"/>
    <row r="42" spans="1:3" ht="25" customHeight="1"/>
    <row r="43" spans="1:3" ht="25" customHeight="1"/>
    <row r="44" spans="1:3" ht="25" customHeight="1"/>
    <row r="45" spans="1:3" ht="25" customHeight="1"/>
    <row r="46" spans="1:3" ht="25" customHeight="1"/>
    <row r="47" spans="1:3" ht="25" customHeight="1"/>
    <row r="48" spans="1:3"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row r="100" ht="25" customHeight="1"/>
    <row r="101" ht="25" customHeight="1"/>
    <row r="102" ht="25" customHeight="1"/>
    <row r="103" ht="25" customHeight="1"/>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CCFBD-A302-1F44-B271-E37800403B7F}">
  <dimension ref="A1:M100"/>
  <sheetViews>
    <sheetView zoomScale="140" zoomScaleNormal="140" workbookViewId="0">
      <selection activeCell="E43" sqref="E43"/>
    </sheetView>
  </sheetViews>
  <sheetFormatPr baseColWidth="10" defaultRowHeight="17"/>
  <cols>
    <col min="1" max="1" width="44" style="1" customWidth="1"/>
    <col min="2" max="2" width="19.83203125" style="1" customWidth="1"/>
    <col min="3" max="3" width="19.83203125" style="74" customWidth="1"/>
    <col min="4" max="4" width="19.83203125" style="75" customWidth="1"/>
    <col min="5" max="5" width="70.33203125" style="2" customWidth="1"/>
    <col min="6" max="13" width="10.83203125" style="1"/>
  </cols>
  <sheetData>
    <row r="1" spans="1:13" s="4" customFormat="1" ht="30" customHeight="1">
      <c r="A1" s="3" t="s">
        <v>99</v>
      </c>
      <c r="B1" s="3" t="s">
        <v>100</v>
      </c>
      <c r="C1" s="15" t="s">
        <v>101</v>
      </c>
      <c r="D1" s="72" t="s">
        <v>102</v>
      </c>
      <c r="E1" s="3" t="s">
        <v>13</v>
      </c>
      <c r="F1" s="2"/>
      <c r="G1" s="2"/>
      <c r="H1" s="2"/>
      <c r="I1" s="2"/>
      <c r="J1" s="2"/>
      <c r="K1" s="2"/>
      <c r="L1" s="2"/>
      <c r="M1" s="2"/>
    </row>
    <row r="2" spans="1:13" s="4" customFormat="1" ht="30" customHeight="1">
      <c r="A2" s="2" t="s">
        <v>103</v>
      </c>
      <c r="B2" s="2" t="s">
        <v>8</v>
      </c>
      <c r="C2" s="16">
        <v>3</v>
      </c>
      <c r="D2" s="73" t="s">
        <v>109</v>
      </c>
      <c r="E2" s="78" t="s">
        <v>157</v>
      </c>
      <c r="F2" s="2"/>
      <c r="G2" s="2"/>
      <c r="H2" s="2"/>
      <c r="I2" s="2"/>
      <c r="J2" s="2"/>
      <c r="K2" s="2"/>
      <c r="L2" s="2"/>
      <c r="M2" s="2"/>
    </row>
    <row r="3" spans="1:13" s="4" customFormat="1" ht="30" customHeight="1">
      <c r="A3" s="2" t="s">
        <v>105</v>
      </c>
      <c r="B3" s="2" t="s">
        <v>8</v>
      </c>
      <c r="C3" s="16">
        <v>3</v>
      </c>
      <c r="D3" s="73" t="s">
        <v>104</v>
      </c>
      <c r="E3" s="78" t="s">
        <v>158</v>
      </c>
      <c r="F3" s="2"/>
      <c r="G3" s="2"/>
      <c r="H3" s="2"/>
      <c r="I3" s="2"/>
      <c r="J3" s="2"/>
      <c r="K3" s="2"/>
      <c r="L3" s="2"/>
      <c r="M3" s="2"/>
    </row>
    <row r="4" spans="1:13" s="4" customFormat="1" ht="30" customHeight="1">
      <c r="A4" s="2" t="s">
        <v>106</v>
      </c>
      <c r="B4" s="2" t="s">
        <v>8</v>
      </c>
      <c r="C4" s="16">
        <v>2</v>
      </c>
      <c r="D4" s="73" t="s">
        <v>104</v>
      </c>
      <c r="E4" s="78" t="s">
        <v>159</v>
      </c>
      <c r="F4" s="2"/>
      <c r="G4" s="2"/>
      <c r="H4" s="2"/>
      <c r="I4" s="2"/>
      <c r="J4" s="2"/>
      <c r="K4" s="2"/>
      <c r="L4" s="2"/>
      <c r="M4" s="2"/>
    </row>
    <row r="5" spans="1:13" s="4" customFormat="1" ht="30" customHeight="1">
      <c r="A5" s="2" t="s">
        <v>107</v>
      </c>
      <c r="B5" s="2" t="s">
        <v>8</v>
      </c>
      <c r="C5" s="16">
        <v>2</v>
      </c>
      <c r="D5" s="73" t="s">
        <v>108</v>
      </c>
      <c r="E5" s="78" t="s">
        <v>160</v>
      </c>
      <c r="F5" s="2"/>
      <c r="G5" s="2"/>
      <c r="H5" s="2"/>
      <c r="I5" s="2"/>
      <c r="J5" s="2"/>
      <c r="K5" s="2"/>
      <c r="L5" s="2"/>
      <c r="M5" s="2"/>
    </row>
    <row r="6" spans="1:13" s="4" customFormat="1" ht="30" customHeight="1">
      <c r="A6" s="2" t="s">
        <v>110</v>
      </c>
      <c r="B6" s="2" t="s">
        <v>8</v>
      </c>
      <c r="C6" s="16">
        <v>3</v>
      </c>
      <c r="D6" s="73" t="s">
        <v>111</v>
      </c>
      <c r="E6" s="77" t="s">
        <v>161</v>
      </c>
      <c r="F6" s="2"/>
      <c r="G6" s="2"/>
      <c r="H6" s="2"/>
      <c r="I6" s="2"/>
      <c r="J6" s="2"/>
      <c r="K6" s="2"/>
      <c r="L6" s="2"/>
      <c r="M6" s="2"/>
    </row>
    <row r="7" spans="1:13" s="4" customFormat="1" ht="30" customHeight="1">
      <c r="A7" s="2" t="s">
        <v>112</v>
      </c>
      <c r="B7" s="2" t="s">
        <v>9</v>
      </c>
      <c r="C7" s="16">
        <v>3</v>
      </c>
      <c r="D7" s="73" t="s">
        <v>113</v>
      </c>
      <c r="E7" s="77" t="s">
        <v>162</v>
      </c>
      <c r="F7" s="2"/>
      <c r="G7" s="2"/>
      <c r="H7" s="2"/>
      <c r="I7" s="2"/>
      <c r="J7" s="2"/>
      <c r="K7" s="2"/>
      <c r="L7" s="2"/>
      <c r="M7" s="2"/>
    </row>
    <row r="8" spans="1:13" s="4" customFormat="1" ht="30" customHeight="1">
      <c r="A8" s="2" t="s">
        <v>114</v>
      </c>
      <c r="B8" s="2" t="s">
        <v>9</v>
      </c>
      <c r="C8" s="16">
        <v>3</v>
      </c>
      <c r="D8" s="73" t="s">
        <v>115</v>
      </c>
      <c r="E8" s="77" t="s">
        <v>163</v>
      </c>
      <c r="F8" s="2"/>
      <c r="G8" s="2"/>
      <c r="H8" s="2"/>
      <c r="I8" s="2"/>
      <c r="J8" s="2"/>
      <c r="K8" s="2"/>
      <c r="L8" s="2"/>
      <c r="M8" s="2"/>
    </row>
    <row r="9" spans="1:13" s="4" customFormat="1" ht="30" customHeight="1">
      <c r="A9" s="2" t="s">
        <v>164</v>
      </c>
      <c r="B9" s="2" t="s">
        <v>9</v>
      </c>
      <c r="C9" s="16">
        <v>2</v>
      </c>
      <c r="D9" s="73" t="s">
        <v>116</v>
      </c>
      <c r="E9" s="78" t="s">
        <v>166</v>
      </c>
      <c r="F9" s="2"/>
      <c r="G9" s="2"/>
      <c r="H9" s="2"/>
      <c r="I9" s="2"/>
      <c r="J9" s="2"/>
      <c r="K9" s="2"/>
      <c r="L9" s="2"/>
      <c r="M9" s="2"/>
    </row>
    <row r="10" spans="1:13" s="4" customFormat="1" ht="30" customHeight="1">
      <c r="A10" s="2" t="s">
        <v>117</v>
      </c>
      <c r="B10" s="2" t="s">
        <v>9</v>
      </c>
      <c r="C10" s="16">
        <v>3</v>
      </c>
      <c r="D10" s="73" t="s">
        <v>108</v>
      </c>
      <c r="E10" s="78" t="s">
        <v>167</v>
      </c>
      <c r="F10" s="2"/>
      <c r="G10" s="2"/>
      <c r="H10" s="2"/>
      <c r="I10" s="2"/>
      <c r="J10" s="2"/>
      <c r="K10" s="2"/>
      <c r="L10" s="2"/>
      <c r="M10" s="2"/>
    </row>
    <row r="11" spans="1:13" s="4" customFormat="1" ht="30" customHeight="1">
      <c r="A11" s="2" t="s">
        <v>118</v>
      </c>
      <c r="B11" s="2" t="s">
        <v>9</v>
      </c>
      <c r="C11" s="16">
        <v>3</v>
      </c>
      <c r="D11" s="73" t="s">
        <v>108</v>
      </c>
      <c r="E11" s="78" t="s">
        <v>168</v>
      </c>
      <c r="F11" s="2"/>
      <c r="G11" s="2"/>
      <c r="H11" s="2"/>
      <c r="I11" s="2"/>
      <c r="J11" s="2"/>
      <c r="K11" s="2"/>
      <c r="L11" s="2"/>
      <c r="M11" s="2"/>
    </row>
    <row r="12" spans="1:13" s="4" customFormat="1" ht="30" customHeight="1">
      <c r="A12" s="2" t="s">
        <v>119</v>
      </c>
      <c r="B12" s="2" t="s">
        <v>120</v>
      </c>
      <c r="C12" s="16">
        <v>2</v>
      </c>
      <c r="D12" s="73" t="s">
        <v>123</v>
      </c>
      <c r="E12" s="78" t="s">
        <v>169</v>
      </c>
      <c r="F12" s="2"/>
      <c r="G12" s="2"/>
      <c r="H12" s="2"/>
      <c r="I12" s="2"/>
      <c r="J12" s="2"/>
      <c r="K12" s="2"/>
      <c r="L12" s="2"/>
      <c r="M12" s="2"/>
    </row>
    <row r="13" spans="1:13" s="4" customFormat="1" ht="30" customHeight="1">
      <c r="A13" s="2" t="s">
        <v>121</v>
      </c>
      <c r="B13" s="2" t="s">
        <v>120</v>
      </c>
      <c r="C13" s="16">
        <v>2</v>
      </c>
      <c r="D13" s="73" t="s">
        <v>124</v>
      </c>
      <c r="E13" s="78" t="s">
        <v>170</v>
      </c>
      <c r="F13" s="2"/>
      <c r="G13" s="2"/>
      <c r="H13" s="2"/>
      <c r="I13" s="2"/>
      <c r="J13" s="2"/>
      <c r="K13" s="2"/>
      <c r="L13" s="2"/>
      <c r="M13" s="2"/>
    </row>
    <row r="14" spans="1:13" s="4" customFormat="1" ht="30" customHeight="1">
      <c r="A14" s="2" t="s">
        <v>122</v>
      </c>
      <c r="B14" s="2" t="s">
        <v>120</v>
      </c>
      <c r="C14" s="16">
        <v>2</v>
      </c>
      <c r="D14" s="73" t="s">
        <v>123</v>
      </c>
      <c r="E14" s="2"/>
      <c r="F14" s="2"/>
      <c r="G14" s="2"/>
      <c r="H14" s="2"/>
      <c r="I14" s="2"/>
      <c r="J14" s="2"/>
      <c r="K14" s="2"/>
      <c r="L14" s="2"/>
      <c r="M14" s="2"/>
    </row>
    <row r="15" spans="1:13" s="4" customFormat="1" ht="30" customHeight="1">
      <c r="A15" s="2" t="s">
        <v>125</v>
      </c>
      <c r="B15" s="2" t="s">
        <v>120</v>
      </c>
      <c r="C15" s="16">
        <v>2</v>
      </c>
      <c r="D15" s="73" t="s">
        <v>126</v>
      </c>
      <c r="E15" s="2"/>
      <c r="F15" s="2"/>
      <c r="G15" s="2"/>
      <c r="H15" s="2"/>
      <c r="I15" s="2"/>
      <c r="J15" s="2"/>
      <c r="K15" s="2"/>
      <c r="L15" s="2"/>
      <c r="M15" s="2"/>
    </row>
    <row r="16" spans="1:13" s="4" customFormat="1" ht="30" customHeight="1">
      <c r="A16" s="2" t="s">
        <v>127</v>
      </c>
      <c r="B16" s="2" t="s">
        <v>120</v>
      </c>
      <c r="C16" s="16">
        <v>2</v>
      </c>
      <c r="D16" s="73" t="s">
        <v>115</v>
      </c>
      <c r="E16" s="2"/>
      <c r="F16" s="2"/>
      <c r="G16" s="2"/>
      <c r="H16" s="2"/>
      <c r="I16" s="2"/>
      <c r="J16" s="2"/>
      <c r="K16" s="2"/>
      <c r="L16" s="2"/>
      <c r="M16" s="2"/>
    </row>
    <row r="17" spans="1:13" s="4" customFormat="1" ht="30" customHeight="1">
      <c r="A17" s="2" t="s">
        <v>128</v>
      </c>
      <c r="B17" s="2" t="s">
        <v>129</v>
      </c>
      <c r="C17" s="16">
        <v>2</v>
      </c>
      <c r="D17" s="73" t="s">
        <v>111</v>
      </c>
      <c r="E17" s="2"/>
      <c r="F17" s="2"/>
      <c r="G17" s="2"/>
      <c r="H17" s="2"/>
      <c r="I17" s="2"/>
      <c r="J17" s="2"/>
      <c r="K17" s="2"/>
      <c r="L17" s="2"/>
      <c r="M17" s="2"/>
    </row>
    <row r="18" spans="1:13" s="4" customFormat="1" ht="30" customHeight="1">
      <c r="A18" s="2" t="s">
        <v>130</v>
      </c>
      <c r="B18" s="2" t="s">
        <v>129</v>
      </c>
      <c r="C18" s="16">
        <v>2</v>
      </c>
      <c r="D18" s="73" t="s">
        <v>104</v>
      </c>
      <c r="E18" s="2"/>
      <c r="F18" s="2"/>
      <c r="G18" s="2"/>
      <c r="H18" s="2"/>
      <c r="I18" s="2"/>
      <c r="J18" s="2"/>
      <c r="K18" s="2"/>
      <c r="L18" s="2"/>
      <c r="M18" s="2"/>
    </row>
    <row r="19" spans="1:13" s="4" customFormat="1" ht="30" customHeight="1">
      <c r="A19" s="2" t="s">
        <v>135</v>
      </c>
      <c r="B19" s="2" t="s">
        <v>129</v>
      </c>
      <c r="C19" s="16">
        <v>2</v>
      </c>
      <c r="D19" s="73" t="s">
        <v>123</v>
      </c>
      <c r="E19" s="2"/>
      <c r="F19" s="2"/>
      <c r="G19" s="2"/>
      <c r="H19" s="2"/>
      <c r="I19" s="2"/>
      <c r="J19" s="2"/>
      <c r="K19" s="2"/>
      <c r="L19" s="2"/>
      <c r="M19" s="2"/>
    </row>
    <row r="20" spans="1:13" s="4" customFormat="1" ht="30" customHeight="1">
      <c r="A20" s="2" t="s">
        <v>131</v>
      </c>
      <c r="B20" s="2" t="s">
        <v>129</v>
      </c>
      <c r="C20" s="16">
        <v>2</v>
      </c>
      <c r="D20" s="73" t="s">
        <v>134</v>
      </c>
      <c r="E20" s="2"/>
      <c r="F20" s="2"/>
      <c r="G20" s="2"/>
      <c r="H20" s="2"/>
      <c r="I20" s="2"/>
      <c r="J20" s="2"/>
      <c r="K20" s="2"/>
      <c r="L20" s="2"/>
      <c r="M20" s="2"/>
    </row>
    <row r="21" spans="1:13" s="4" customFormat="1" ht="30" customHeight="1">
      <c r="A21" s="2" t="s">
        <v>132</v>
      </c>
      <c r="B21" s="2" t="s">
        <v>129</v>
      </c>
      <c r="C21" s="16">
        <v>2</v>
      </c>
      <c r="D21" s="73" t="s">
        <v>133</v>
      </c>
      <c r="E21" s="2"/>
      <c r="F21" s="2"/>
      <c r="G21" s="2"/>
      <c r="H21" s="2"/>
      <c r="I21" s="2"/>
      <c r="J21" s="2"/>
      <c r="K21" s="2"/>
      <c r="L21" s="2"/>
      <c r="M21" s="2"/>
    </row>
    <row r="22" spans="1:13" s="4" customFormat="1" ht="30" customHeight="1">
      <c r="A22" s="2" t="s">
        <v>136</v>
      </c>
      <c r="B22" s="2" t="s">
        <v>4</v>
      </c>
      <c r="C22" s="16">
        <v>1</v>
      </c>
      <c r="D22" s="73" t="s">
        <v>111</v>
      </c>
      <c r="E22" s="2"/>
      <c r="F22" s="2"/>
      <c r="G22" s="2"/>
      <c r="H22" s="2"/>
      <c r="I22" s="2"/>
      <c r="J22" s="2"/>
      <c r="K22" s="2"/>
      <c r="L22" s="2"/>
      <c r="M22" s="2"/>
    </row>
    <row r="23" spans="1:13" s="4" customFormat="1" ht="30" customHeight="1">
      <c r="A23" s="2" t="s">
        <v>137</v>
      </c>
      <c r="B23" s="2" t="s">
        <v>4</v>
      </c>
      <c r="C23" s="16">
        <v>1</v>
      </c>
      <c r="D23" s="73" t="s">
        <v>138</v>
      </c>
      <c r="E23" s="2"/>
      <c r="F23" s="2"/>
      <c r="G23" s="2"/>
      <c r="H23" s="2"/>
      <c r="I23" s="2"/>
      <c r="J23" s="2"/>
      <c r="K23" s="2"/>
      <c r="L23" s="2"/>
      <c r="M23" s="2"/>
    </row>
    <row r="24" spans="1:13" s="4" customFormat="1" ht="30" customHeight="1">
      <c r="A24" s="2" t="s">
        <v>139</v>
      </c>
      <c r="B24" s="2" t="s">
        <v>4</v>
      </c>
      <c r="C24" s="16">
        <v>1</v>
      </c>
      <c r="D24" s="73" t="s">
        <v>140</v>
      </c>
      <c r="E24" s="2"/>
      <c r="F24" s="2"/>
      <c r="G24" s="2"/>
      <c r="H24" s="2"/>
      <c r="I24" s="2"/>
      <c r="J24" s="2"/>
      <c r="K24" s="2"/>
      <c r="L24" s="2"/>
      <c r="M24" s="2"/>
    </row>
    <row r="25" spans="1:13" s="4" customFormat="1" ht="30" customHeight="1">
      <c r="A25" s="2" t="s">
        <v>141</v>
      </c>
      <c r="B25" s="2" t="s">
        <v>4</v>
      </c>
      <c r="C25" s="16">
        <v>1</v>
      </c>
      <c r="D25" s="73" t="s">
        <v>111</v>
      </c>
      <c r="E25" s="2"/>
      <c r="F25" s="2"/>
      <c r="G25" s="2"/>
      <c r="H25" s="2"/>
      <c r="I25" s="2"/>
      <c r="J25" s="2"/>
      <c r="K25" s="2"/>
      <c r="L25" s="2"/>
      <c r="M25" s="2"/>
    </row>
    <row r="26" spans="1:13" s="4" customFormat="1" ht="30" customHeight="1">
      <c r="A26" s="2" t="s">
        <v>142</v>
      </c>
      <c r="B26" s="2" t="s">
        <v>4</v>
      </c>
      <c r="C26" s="16">
        <v>1</v>
      </c>
      <c r="D26" s="73" t="s">
        <v>143</v>
      </c>
      <c r="E26" s="2"/>
      <c r="F26" s="2"/>
      <c r="G26" s="2"/>
      <c r="H26" s="2"/>
      <c r="I26" s="2"/>
      <c r="J26" s="2"/>
      <c r="K26" s="2"/>
      <c r="L26" s="2"/>
      <c r="M26" s="2"/>
    </row>
    <row r="27" spans="1:13" s="4" customFormat="1" ht="30" customHeight="1">
      <c r="A27" s="2" t="s">
        <v>144</v>
      </c>
      <c r="B27" s="2" t="s">
        <v>5</v>
      </c>
      <c r="C27" s="16">
        <v>1</v>
      </c>
      <c r="D27" s="73" t="s">
        <v>111</v>
      </c>
      <c r="E27" s="2"/>
      <c r="F27" s="2"/>
      <c r="G27" s="2"/>
      <c r="H27" s="2"/>
      <c r="I27" s="2"/>
      <c r="J27" s="2"/>
      <c r="K27" s="2"/>
      <c r="L27" s="2"/>
      <c r="M27" s="2"/>
    </row>
    <row r="28" spans="1:13" s="4" customFormat="1" ht="30" customHeight="1">
      <c r="A28" s="2" t="s">
        <v>145</v>
      </c>
      <c r="B28" s="2" t="s">
        <v>5</v>
      </c>
      <c r="C28" s="16">
        <v>1</v>
      </c>
      <c r="D28" s="73" t="s">
        <v>111</v>
      </c>
      <c r="E28" s="2"/>
      <c r="F28" s="2"/>
      <c r="G28" s="2"/>
      <c r="H28" s="2"/>
      <c r="I28" s="2"/>
      <c r="J28" s="2"/>
      <c r="K28" s="2"/>
      <c r="L28" s="2"/>
      <c r="M28" s="2"/>
    </row>
    <row r="29" spans="1:13" s="4" customFormat="1" ht="30" customHeight="1">
      <c r="A29" s="2" t="s">
        <v>146</v>
      </c>
      <c r="B29" s="2" t="s">
        <v>5</v>
      </c>
      <c r="C29" s="16">
        <v>1</v>
      </c>
      <c r="D29" s="73" t="s">
        <v>147</v>
      </c>
      <c r="E29" s="2"/>
      <c r="F29" s="2"/>
      <c r="G29" s="2"/>
      <c r="H29" s="2"/>
      <c r="I29" s="2"/>
      <c r="J29" s="2"/>
      <c r="K29" s="2"/>
      <c r="L29" s="2"/>
      <c r="M29" s="2"/>
    </row>
    <row r="30" spans="1:13" s="4" customFormat="1" ht="30" customHeight="1">
      <c r="A30" s="2" t="s">
        <v>139</v>
      </c>
      <c r="B30" s="2" t="s">
        <v>5</v>
      </c>
      <c r="C30" s="16">
        <v>1</v>
      </c>
      <c r="D30" s="73" t="s">
        <v>140</v>
      </c>
      <c r="E30" s="2"/>
      <c r="F30" s="2"/>
      <c r="G30" s="2"/>
      <c r="H30" s="2"/>
      <c r="I30" s="2"/>
      <c r="J30" s="2"/>
      <c r="K30" s="2"/>
      <c r="L30" s="2"/>
      <c r="M30" s="2"/>
    </row>
    <row r="31" spans="1:13" s="4" customFormat="1" ht="30" customHeight="1">
      <c r="A31" s="2" t="s">
        <v>148</v>
      </c>
      <c r="B31" s="2" t="s">
        <v>5</v>
      </c>
      <c r="C31" s="16">
        <v>1</v>
      </c>
      <c r="D31" s="73" t="s">
        <v>149</v>
      </c>
      <c r="E31" s="2"/>
      <c r="F31" s="2"/>
      <c r="G31" s="2"/>
      <c r="H31" s="2"/>
      <c r="I31" s="2"/>
      <c r="J31" s="2"/>
      <c r="K31" s="2"/>
      <c r="L31" s="2"/>
      <c r="M31" s="2"/>
    </row>
    <row r="32" spans="1:13" s="4" customFormat="1" ht="30" customHeight="1">
      <c r="A32" s="2" t="s">
        <v>136</v>
      </c>
      <c r="B32" s="2" t="s">
        <v>6</v>
      </c>
      <c r="C32" s="16">
        <v>1</v>
      </c>
      <c r="D32" s="73" t="s">
        <v>111</v>
      </c>
      <c r="E32" s="2"/>
      <c r="F32" s="2"/>
      <c r="G32" s="2"/>
      <c r="H32" s="2"/>
      <c r="I32" s="2"/>
      <c r="J32" s="2"/>
      <c r="K32" s="2"/>
      <c r="L32" s="2"/>
      <c r="M32" s="2"/>
    </row>
    <row r="33" spans="1:13" s="4" customFormat="1" ht="30" customHeight="1">
      <c r="A33" s="2" t="s">
        <v>145</v>
      </c>
      <c r="B33" s="2" t="s">
        <v>6</v>
      </c>
      <c r="C33" s="16">
        <v>1</v>
      </c>
      <c r="D33" s="73" t="s">
        <v>111</v>
      </c>
      <c r="E33" s="2"/>
      <c r="F33" s="2"/>
      <c r="G33" s="2"/>
      <c r="H33" s="2"/>
      <c r="I33" s="2"/>
      <c r="J33" s="2"/>
      <c r="K33" s="2"/>
      <c r="L33" s="2"/>
      <c r="M33" s="2"/>
    </row>
    <row r="34" spans="1:13" s="4" customFormat="1" ht="30" customHeight="1">
      <c r="A34" s="2" t="s">
        <v>141</v>
      </c>
      <c r="B34" s="2" t="s">
        <v>6</v>
      </c>
      <c r="C34" s="16">
        <v>1</v>
      </c>
      <c r="D34" s="73" t="s">
        <v>111</v>
      </c>
      <c r="E34" s="2"/>
      <c r="F34" s="2"/>
      <c r="G34" s="2"/>
      <c r="H34" s="2"/>
      <c r="I34" s="2"/>
      <c r="J34" s="2"/>
      <c r="K34" s="2"/>
      <c r="L34" s="2"/>
      <c r="M34" s="2"/>
    </row>
    <row r="35" spans="1:13" s="4" customFormat="1" ht="30" customHeight="1">
      <c r="A35" s="2" t="s">
        <v>142</v>
      </c>
      <c r="B35" s="2" t="s">
        <v>6</v>
      </c>
      <c r="C35" s="16">
        <v>1</v>
      </c>
      <c r="D35" s="73" t="s">
        <v>143</v>
      </c>
      <c r="E35" s="2"/>
      <c r="F35" s="2"/>
      <c r="G35" s="2"/>
      <c r="H35" s="2"/>
      <c r="I35" s="2"/>
      <c r="J35" s="2"/>
      <c r="K35" s="2"/>
      <c r="L35" s="2"/>
      <c r="M35" s="2"/>
    </row>
    <row r="36" spans="1:13" s="4" customFormat="1" ht="30" customHeight="1">
      <c r="A36" s="2" t="s">
        <v>150</v>
      </c>
      <c r="B36" s="2" t="s">
        <v>6</v>
      </c>
      <c r="C36" s="16">
        <v>1</v>
      </c>
      <c r="D36" s="73" t="s">
        <v>111</v>
      </c>
      <c r="E36" s="2"/>
      <c r="F36" s="2"/>
      <c r="G36" s="2"/>
      <c r="H36" s="2"/>
      <c r="I36" s="2"/>
      <c r="J36" s="2"/>
      <c r="K36" s="2"/>
      <c r="L36" s="2"/>
      <c r="M36" s="2"/>
    </row>
    <row r="37" spans="1:13" s="4" customFormat="1" ht="30" customHeight="1">
      <c r="A37" s="2" t="s">
        <v>172</v>
      </c>
      <c r="B37" s="2" t="s">
        <v>7</v>
      </c>
      <c r="C37" s="16">
        <v>2</v>
      </c>
      <c r="D37" s="73" t="s">
        <v>174</v>
      </c>
      <c r="E37" s="2"/>
      <c r="F37" s="2"/>
      <c r="G37" s="2"/>
      <c r="H37" s="2"/>
      <c r="I37" s="2"/>
      <c r="J37" s="2"/>
      <c r="K37" s="2"/>
      <c r="L37" s="2"/>
      <c r="M37" s="2"/>
    </row>
    <row r="38" spans="1:13" s="4" customFormat="1" ht="30" customHeight="1">
      <c r="A38" s="2" t="s">
        <v>173</v>
      </c>
      <c r="B38" s="2" t="s">
        <v>7</v>
      </c>
      <c r="C38" s="16">
        <v>2</v>
      </c>
      <c r="D38" s="73" t="s">
        <v>174</v>
      </c>
      <c r="E38" s="2"/>
      <c r="F38" s="2"/>
      <c r="G38" s="2"/>
      <c r="H38" s="2"/>
      <c r="I38" s="2"/>
      <c r="J38" s="2"/>
      <c r="K38" s="2"/>
      <c r="L38" s="2"/>
      <c r="M38" s="2"/>
    </row>
    <row r="39" spans="1:13" s="4" customFormat="1" ht="30" customHeight="1">
      <c r="A39" s="2" t="s">
        <v>175</v>
      </c>
      <c r="B39" s="2" t="s">
        <v>7</v>
      </c>
      <c r="C39" s="16">
        <v>2</v>
      </c>
      <c r="D39" s="73" t="s">
        <v>174</v>
      </c>
      <c r="E39" s="2"/>
      <c r="F39" s="2"/>
      <c r="G39" s="2"/>
      <c r="H39" s="2"/>
      <c r="I39" s="2"/>
      <c r="J39" s="2"/>
      <c r="K39" s="2"/>
      <c r="L39" s="2"/>
      <c r="M39" s="2"/>
    </row>
    <row r="40" spans="1:13" s="4" customFormat="1" ht="30" customHeight="1">
      <c r="A40" s="2" t="s">
        <v>176</v>
      </c>
      <c r="B40" s="2" t="s">
        <v>7</v>
      </c>
      <c r="C40" s="16">
        <v>2</v>
      </c>
      <c r="D40" s="73" t="s">
        <v>174</v>
      </c>
      <c r="E40" s="2"/>
      <c r="F40" s="2"/>
      <c r="G40" s="2"/>
      <c r="H40" s="2"/>
      <c r="I40" s="2"/>
      <c r="J40" s="2"/>
      <c r="K40" s="2"/>
      <c r="L40" s="2"/>
      <c r="M40" s="2"/>
    </row>
    <row r="41" spans="1:13" s="4" customFormat="1" ht="30" customHeight="1">
      <c r="A41" s="2" t="s">
        <v>192</v>
      </c>
      <c r="B41" s="2" t="s">
        <v>8</v>
      </c>
      <c r="C41" s="16">
        <v>2</v>
      </c>
      <c r="D41" s="73" t="s">
        <v>193</v>
      </c>
      <c r="E41" s="2" t="s">
        <v>194</v>
      </c>
      <c r="F41" s="2"/>
      <c r="G41" s="2"/>
      <c r="H41" s="2"/>
      <c r="I41" s="2"/>
      <c r="J41" s="2"/>
      <c r="K41" s="2"/>
      <c r="L41" s="2"/>
      <c r="M41" s="2"/>
    </row>
    <row r="42" spans="1:13" s="4" customFormat="1" ht="30" customHeight="1">
      <c r="A42" s="2" t="s">
        <v>192</v>
      </c>
      <c r="B42" s="2" t="s">
        <v>120</v>
      </c>
      <c r="C42" s="16">
        <v>2</v>
      </c>
      <c r="D42" s="73" t="s">
        <v>193</v>
      </c>
      <c r="E42" s="2" t="s">
        <v>194</v>
      </c>
      <c r="F42" s="2"/>
      <c r="G42" s="2"/>
      <c r="H42" s="2"/>
      <c r="I42" s="2"/>
      <c r="J42" s="2"/>
      <c r="K42" s="2"/>
      <c r="L42" s="2"/>
      <c r="M42" s="2"/>
    </row>
    <row r="43" spans="1:13" s="4" customFormat="1" ht="30" customHeight="1">
      <c r="A43" s="2"/>
      <c r="B43" s="2"/>
      <c r="C43" s="16"/>
      <c r="D43" s="73"/>
      <c r="E43" s="2"/>
      <c r="F43" s="2"/>
      <c r="G43" s="2"/>
      <c r="H43" s="2"/>
      <c r="I43" s="2"/>
      <c r="J43" s="2"/>
      <c r="K43" s="2"/>
      <c r="L43" s="2"/>
      <c r="M43" s="2"/>
    </row>
    <row r="44" spans="1:13" s="4" customFormat="1" ht="30" customHeight="1">
      <c r="A44" s="2"/>
      <c r="B44" s="2"/>
      <c r="C44" s="16"/>
      <c r="D44" s="73"/>
      <c r="E44" s="2"/>
      <c r="F44" s="2"/>
      <c r="G44" s="2"/>
      <c r="H44" s="2"/>
      <c r="I44" s="2"/>
      <c r="J44" s="2"/>
      <c r="K44" s="2"/>
      <c r="L44" s="2"/>
      <c r="M44" s="2"/>
    </row>
    <row r="45" spans="1:13" s="4" customFormat="1" ht="30" customHeight="1">
      <c r="A45" s="2"/>
      <c r="B45" s="2"/>
      <c r="C45" s="16"/>
      <c r="D45" s="73"/>
      <c r="E45" s="2"/>
      <c r="F45" s="2"/>
      <c r="G45" s="2"/>
      <c r="H45" s="2"/>
      <c r="I45" s="2"/>
      <c r="J45" s="2"/>
      <c r="K45" s="2"/>
      <c r="L45" s="2"/>
      <c r="M45" s="2"/>
    </row>
    <row r="46" spans="1:13" s="4" customFormat="1" ht="30" customHeight="1">
      <c r="A46" s="2"/>
      <c r="B46" s="2"/>
      <c r="C46" s="16"/>
      <c r="D46" s="73"/>
      <c r="E46" s="2"/>
      <c r="F46" s="2"/>
      <c r="G46" s="2"/>
      <c r="H46" s="2"/>
      <c r="I46" s="2"/>
      <c r="J46" s="2"/>
      <c r="K46" s="2"/>
      <c r="L46" s="2"/>
      <c r="M46" s="2"/>
    </row>
    <row r="47" spans="1:13" s="4" customFormat="1" ht="30" customHeight="1">
      <c r="A47" s="2"/>
      <c r="B47" s="2"/>
      <c r="C47" s="16"/>
      <c r="D47" s="73"/>
      <c r="E47" s="2"/>
      <c r="F47" s="2"/>
      <c r="G47" s="2"/>
      <c r="H47" s="2"/>
      <c r="I47" s="2"/>
      <c r="J47" s="2"/>
      <c r="K47" s="2"/>
      <c r="L47" s="2"/>
      <c r="M47" s="2"/>
    </row>
    <row r="48" spans="1:13" s="4" customFormat="1" ht="30" customHeight="1">
      <c r="A48" s="2"/>
      <c r="B48" s="2"/>
      <c r="C48" s="16"/>
      <c r="D48" s="73"/>
      <c r="E48" s="2"/>
      <c r="F48" s="2"/>
      <c r="G48" s="2"/>
      <c r="H48" s="2"/>
      <c r="I48" s="2"/>
      <c r="J48" s="2"/>
      <c r="K48" s="2"/>
      <c r="L48" s="2"/>
      <c r="M48" s="2"/>
    </row>
    <row r="49" spans="1:13" s="4" customFormat="1" ht="30" customHeight="1">
      <c r="A49" s="2"/>
      <c r="B49" s="2"/>
      <c r="C49" s="16"/>
      <c r="D49" s="73"/>
      <c r="E49" s="2"/>
      <c r="F49" s="2"/>
      <c r="G49" s="2"/>
      <c r="H49" s="2"/>
      <c r="I49" s="2"/>
      <c r="J49" s="2"/>
      <c r="K49" s="2"/>
      <c r="L49" s="2"/>
      <c r="M49" s="2"/>
    </row>
    <row r="50" spans="1:13" s="4" customFormat="1" ht="30" customHeight="1">
      <c r="A50" s="2"/>
      <c r="B50" s="2"/>
      <c r="C50" s="16"/>
      <c r="D50" s="73"/>
      <c r="E50" s="2"/>
      <c r="F50" s="2"/>
      <c r="G50" s="2"/>
      <c r="H50" s="2"/>
      <c r="I50" s="2"/>
      <c r="J50" s="2"/>
      <c r="K50" s="2"/>
      <c r="L50" s="2"/>
      <c r="M50" s="2"/>
    </row>
    <row r="51" spans="1:13" s="4" customFormat="1" ht="30" customHeight="1">
      <c r="A51" s="2"/>
      <c r="B51" s="2"/>
      <c r="C51" s="16"/>
      <c r="D51" s="73"/>
      <c r="E51" s="2"/>
      <c r="F51" s="2"/>
      <c r="G51" s="2"/>
      <c r="H51" s="2"/>
      <c r="I51" s="2"/>
      <c r="J51" s="2"/>
      <c r="K51" s="2"/>
      <c r="L51" s="2"/>
      <c r="M51" s="2"/>
    </row>
    <row r="52" spans="1:13" s="4" customFormat="1" ht="30" customHeight="1">
      <c r="A52" s="2"/>
      <c r="B52" s="2"/>
      <c r="C52" s="16"/>
      <c r="D52" s="73"/>
      <c r="E52" s="2"/>
      <c r="F52" s="2"/>
      <c r="G52" s="2"/>
      <c r="H52" s="2"/>
      <c r="I52" s="2"/>
      <c r="J52" s="2"/>
      <c r="K52" s="2"/>
      <c r="L52" s="2"/>
      <c r="M52" s="2"/>
    </row>
    <row r="53" spans="1:13" s="4" customFormat="1" ht="30" customHeight="1">
      <c r="A53" s="2"/>
      <c r="B53" s="2"/>
      <c r="C53" s="16"/>
      <c r="D53" s="73"/>
      <c r="E53" s="2"/>
      <c r="F53" s="2"/>
      <c r="G53" s="2"/>
      <c r="H53" s="2"/>
      <c r="I53" s="2"/>
      <c r="J53" s="2"/>
      <c r="K53" s="2"/>
      <c r="L53" s="2"/>
      <c r="M53" s="2"/>
    </row>
    <row r="54" spans="1:13" s="4" customFormat="1" ht="30" customHeight="1">
      <c r="A54" s="2"/>
      <c r="B54" s="2"/>
      <c r="C54" s="16"/>
      <c r="D54" s="73"/>
      <c r="E54" s="2"/>
      <c r="F54" s="2"/>
      <c r="G54" s="2"/>
      <c r="H54" s="2"/>
      <c r="I54" s="2"/>
      <c r="J54" s="2"/>
      <c r="K54" s="2"/>
      <c r="L54" s="2"/>
      <c r="M54" s="2"/>
    </row>
    <row r="55" spans="1:13" s="4" customFormat="1" ht="30" customHeight="1">
      <c r="A55" s="2"/>
      <c r="B55" s="2"/>
      <c r="C55" s="16"/>
      <c r="D55" s="73"/>
      <c r="E55" s="2"/>
      <c r="F55" s="2"/>
      <c r="G55" s="2"/>
      <c r="H55" s="2"/>
      <c r="I55" s="2"/>
      <c r="J55" s="2"/>
      <c r="K55" s="2"/>
      <c r="L55" s="2"/>
      <c r="M55" s="2"/>
    </row>
    <row r="56" spans="1:13" s="4" customFormat="1" ht="30" customHeight="1">
      <c r="A56" s="2"/>
      <c r="B56" s="2"/>
      <c r="C56" s="16"/>
      <c r="D56" s="73"/>
      <c r="E56" s="2"/>
      <c r="F56" s="2"/>
      <c r="G56" s="2"/>
      <c r="H56" s="2"/>
      <c r="I56" s="2"/>
      <c r="J56" s="2"/>
      <c r="K56" s="2"/>
      <c r="L56" s="2"/>
      <c r="M56" s="2"/>
    </row>
    <row r="57" spans="1:13" s="4" customFormat="1" ht="30" customHeight="1">
      <c r="A57" s="2"/>
      <c r="B57" s="2"/>
      <c r="C57" s="16"/>
      <c r="D57" s="73"/>
      <c r="E57" s="2"/>
      <c r="F57" s="2"/>
      <c r="G57" s="2"/>
      <c r="H57" s="2"/>
      <c r="I57" s="2"/>
      <c r="J57" s="2"/>
      <c r="K57" s="2"/>
      <c r="L57" s="2"/>
      <c r="M57" s="2"/>
    </row>
    <row r="58" spans="1:13" s="4" customFormat="1" ht="30" customHeight="1">
      <c r="A58" s="2"/>
      <c r="B58" s="2"/>
      <c r="C58" s="16"/>
      <c r="D58" s="73"/>
      <c r="E58" s="2"/>
      <c r="F58" s="2"/>
      <c r="G58" s="2"/>
      <c r="H58" s="2"/>
      <c r="I58" s="2"/>
      <c r="J58" s="2"/>
      <c r="K58" s="2"/>
      <c r="L58" s="2"/>
      <c r="M58" s="2"/>
    </row>
    <row r="59" spans="1:13" s="4" customFormat="1" ht="30" customHeight="1">
      <c r="A59" s="2"/>
      <c r="B59" s="2"/>
      <c r="C59" s="16"/>
      <c r="D59" s="73"/>
      <c r="E59" s="2"/>
      <c r="F59" s="2"/>
      <c r="G59" s="2"/>
      <c r="H59" s="2"/>
      <c r="I59" s="2"/>
      <c r="J59" s="2"/>
      <c r="K59" s="2"/>
      <c r="L59" s="2"/>
      <c r="M59" s="2"/>
    </row>
    <row r="60" spans="1:13" s="4" customFormat="1" ht="30" customHeight="1">
      <c r="A60" s="2"/>
      <c r="B60" s="2"/>
      <c r="C60" s="16"/>
      <c r="D60" s="73"/>
      <c r="E60" s="2"/>
      <c r="F60" s="2"/>
      <c r="G60" s="2"/>
      <c r="H60" s="2"/>
      <c r="I60" s="2"/>
      <c r="J60" s="2"/>
      <c r="K60" s="2"/>
      <c r="L60" s="2"/>
      <c r="M60" s="2"/>
    </row>
    <row r="61" spans="1:13" s="4" customFormat="1" ht="30" customHeight="1">
      <c r="A61" s="2"/>
      <c r="B61" s="2"/>
      <c r="C61" s="16"/>
      <c r="D61" s="73"/>
      <c r="E61" s="2"/>
      <c r="F61" s="2"/>
      <c r="G61" s="2"/>
      <c r="H61" s="2"/>
      <c r="I61" s="2"/>
      <c r="J61" s="2"/>
      <c r="K61" s="2"/>
      <c r="L61" s="2"/>
      <c r="M61" s="2"/>
    </row>
    <row r="62" spans="1:13" s="4" customFormat="1" ht="30" customHeight="1">
      <c r="A62" s="2"/>
      <c r="B62" s="2"/>
      <c r="C62" s="16"/>
      <c r="D62" s="73"/>
      <c r="E62" s="2"/>
      <c r="F62" s="2"/>
      <c r="G62" s="2"/>
      <c r="H62" s="2"/>
      <c r="I62" s="2"/>
      <c r="J62" s="2"/>
      <c r="K62" s="2"/>
      <c r="L62" s="2"/>
      <c r="M62" s="2"/>
    </row>
    <row r="63" spans="1:13" s="4" customFormat="1" ht="30" customHeight="1">
      <c r="A63" s="2"/>
      <c r="B63" s="2"/>
      <c r="C63" s="16"/>
      <c r="D63" s="73"/>
      <c r="E63" s="2"/>
      <c r="F63" s="2"/>
      <c r="G63" s="2"/>
      <c r="H63" s="2"/>
      <c r="I63" s="2"/>
      <c r="J63" s="2"/>
      <c r="K63" s="2"/>
      <c r="L63" s="2"/>
      <c r="M63" s="2"/>
    </row>
    <row r="64" spans="1:13" s="4" customFormat="1" ht="30" customHeight="1">
      <c r="A64" s="2"/>
      <c r="B64" s="2"/>
      <c r="C64" s="16"/>
      <c r="D64" s="73"/>
      <c r="E64" s="2"/>
      <c r="F64" s="2"/>
      <c r="G64" s="2"/>
      <c r="H64" s="2"/>
      <c r="I64" s="2"/>
      <c r="J64" s="2"/>
      <c r="K64" s="2"/>
      <c r="L64" s="2"/>
      <c r="M64" s="2"/>
    </row>
    <row r="65" spans="1:13" s="4" customFormat="1" ht="30" customHeight="1">
      <c r="A65" s="2"/>
      <c r="B65" s="2"/>
      <c r="C65" s="16"/>
      <c r="D65" s="73"/>
      <c r="E65" s="2"/>
      <c r="F65" s="2"/>
      <c r="G65" s="2"/>
      <c r="H65" s="2"/>
      <c r="I65" s="2"/>
      <c r="J65" s="2"/>
      <c r="K65" s="2"/>
      <c r="L65" s="2"/>
      <c r="M65" s="2"/>
    </row>
    <row r="66" spans="1:13" s="4" customFormat="1" ht="30" customHeight="1">
      <c r="A66" s="2"/>
      <c r="B66" s="2"/>
      <c r="C66" s="16"/>
      <c r="D66" s="73"/>
      <c r="E66" s="2"/>
      <c r="F66" s="2"/>
      <c r="G66" s="2"/>
      <c r="H66" s="2"/>
      <c r="I66" s="2"/>
      <c r="J66" s="2"/>
      <c r="K66" s="2"/>
      <c r="L66" s="2"/>
      <c r="M66" s="2"/>
    </row>
    <row r="67" spans="1:13" s="4" customFormat="1" ht="30" customHeight="1">
      <c r="A67" s="2"/>
      <c r="B67" s="2"/>
      <c r="C67" s="16"/>
      <c r="D67" s="73"/>
      <c r="E67" s="2"/>
      <c r="F67" s="2"/>
      <c r="G67" s="2"/>
      <c r="H67" s="2"/>
      <c r="I67" s="2"/>
      <c r="J67" s="2"/>
      <c r="K67" s="2"/>
      <c r="L67" s="2"/>
      <c r="M67" s="2"/>
    </row>
    <row r="68" spans="1:13" s="4" customFormat="1" ht="30" customHeight="1">
      <c r="A68" s="2"/>
      <c r="B68" s="2"/>
      <c r="C68" s="16"/>
      <c r="D68" s="73"/>
      <c r="E68" s="2"/>
      <c r="F68" s="2"/>
      <c r="G68" s="2"/>
      <c r="H68" s="2"/>
      <c r="I68" s="2"/>
      <c r="J68" s="2"/>
      <c r="K68" s="2"/>
      <c r="L68" s="2"/>
      <c r="M68" s="2"/>
    </row>
    <row r="69" spans="1:13" s="4" customFormat="1" ht="30" customHeight="1">
      <c r="A69" s="2"/>
      <c r="B69" s="2"/>
      <c r="C69" s="16"/>
      <c r="D69" s="73"/>
      <c r="E69" s="2"/>
      <c r="F69" s="2"/>
      <c r="G69" s="2"/>
      <c r="H69" s="2"/>
      <c r="I69" s="2"/>
      <c r="J69" s="2"/>
      <c r="K69" s="2"/>
      <c r="L69" s="2"/>
      <c r="M69" s="2"/>
    </row>
    <row r="70" spans="1:13" s="4" customFormat="1" ht="30" customHeight="1">
      <c r="A70" s="2"/>
      <c r="B70" s="2"/>
      <c r="C70" s="16"/>
      <c r="D70" s="73"/>
      <c r="E70" s="2"/>
      <c r="F70" s="2"/>
      <c r="G70" s="2"/>
      <c r="H70" s="2"/>
      <c r="I70" s="2"/>
      <c r="J70" s="2"/>
      <c r="K70" s="2"/>
      <c r="L70" s="2"/>
      <c r="M70" s="2"/>
    </row>
    <row r="71" spans="1:13" s="4" customFormat="1" ht="30" customHeight="1">
      <c r="A71" s="2"/>
      <c r="B71" s="2"/>
      <c r="C71" s="16"/>
      <c r="D71" s="73"/>
      <c r="E71" s="2"/>
      <c r="F71" s="2"/>
      <c r="G71" s="2"/>
      <c r="H71" s="2"/>
      <c r="I71" s="2"/>
      <c r="J71" s="2"/>
      <c r="K71" s="2"/>
      <c r="L71" s="2"/>
      <c r="M71" s="2"/>
    </row>
    <row r="72" spans="1:13" s="4" customFormat="1" ht="30" customHeight="1">
      <c r="A72" s="2"/>
      <c r="B72" s="2"/>
      <c r="C72" s="16"/>
      <c r="D72" s="73"/>
      <c r="E72" s="2"/>
      <c r="F72" s="2"/>
      <c r="G72" s="2"/>
      <c r="H72" s="2"/>
      <c r="I72" s="2"/>
      <c r="J72" s="2"/>
      <c r="K72" s="2"/>
      <c r="L72" s="2"/>
      <c r="M72" s="2"/>
    </row>
    <row r="73" spans="1:13" s="4" customFormat="1" ht="30" customHeight="1">
      <c r="A73" s="2"/>
      <c r="B73" s="2"/>
      <c r="C73" s="16"/>
      <c r="D73" s="73"/>
      <c r="E73" s="2"/>
      <c r="F73" s="2"/>
      <c r="G73" s="2"/>
      <c r="H73" s="2"/>
      <c r="I73" s="2"/>
      <c r="J73" s="2"/>
      <c r="K73" s="2"/>
      <c r="L73" s="2"/>
      <c r="M73" s="2"/>
    </row>
    <row r="74" spans="1:13" s="4" customFormat="1" ht="30" customHeight="1">
      <c r="A74" s="2"/>
      <c r="B74" s="2"/>
      <c r="C74" s="16"/>
      <c r="D74" s="73"/>
      <c r="E74" s="2"/>
      <c r="F74" s="2"/>
      <c r="G74" s="2"/>
      <c r="H74" s="2"/>
      <c r="I74" s="2"/>
      <c r="J74" s="2"/>
      <c r="K74" s="2"/>
      <c r="L74" s="2"/>
      <c r="M74" s="2"/>
    </row>
    <row r="75" spans="1:13" s="4" customFormat="1" ht="30" customHeight="1">
      <c r="A75" s="2"/>
      <c r="B75" s="2"/>
      <c r="C75" s="16"/>
      <c r="D75" s="73"/>
      <c r="E75" s="2"/>
      <c r="F75" s="2"/>
      <c r="G75" s="2"/>
      <c r="H75" s="2"/>
      <c r="I75" s="2"/>
      <c r="J75" s="2"/>
      <c r="K75" s="2"/>
      <c r="L75" s="2"/>
      <c r="M75" s="2"/>
    </row>
    <row r="76" spans="1:13" s="4" customFormat="1" ht="30" customHeight="1">
      <c r="A76" s="2"/>
      <c r="B76" s="2"/>
      <c r="C76" s="16"/>
      <c r="D76" s="73"/>
      <c r="E76" s="2"/>
      <c r="F76" s="2"/>
      <c r="G76" s="2"/>
      <c r="H76" s="2"/>
      <c r="I76" s="2"/>
      <c r="J76" s="2"/>
      <c r="K76" s="2"/>
      <c r="L76" s="2"/>
      <c r="M76" s="2"/>
    </row>
    <row r="77" spans="1:13" s="4" customFormat="1" ht="30" customHeight="1">
      <c r="A77" s="2"/>
      <c r="B77" s="2"/>
      <c r="C77" s="16"/>
      <c r="D77" s="73"/>
      <c r="E77" s="2"/>
      <c r="F77" s="2"/>
      <c r="G77" s="2"/>
      <c r="H77" s="2"/>
      <c r="I77" s="2"/>
      <c r="J77" s="2"/>
      <c r="K77" s="2"/>
      <c r="L77" s="2"/>
      <c r="M77" s="2"/>
    </row>
    <row r="78" spans="1:13" s="4" customFormat="1" ht="30" customHeight="1">
      <c r="A78" s="2"/>
      <c r="B78" s="2"/>
      <c r="C78" s="16"/>
      <c r="D78" s="73"/>
      <c r="E78" s="2"/>
      <c r="F78" s="2"/>
      <c r="G78" s="2"/>
      <c r="H78" s="2"/>
      <c r="I78" s="2"/>
      <c r="J78" s="2"/>
      <c r="K78" s="2"/>
      <c r="L78" s="2"/>
      <c r="M78" s="2"/>
    </row>
    <row r="79" spans="1:13" s="4" customFormat="1" ht="30" customHeight="1">
      <c r="A79" s="2"/>
      <c r="B79" s="2"/>
      <c r="C79" s="16"/>
      <c r="D79" s="73"/>
      <c r="E79" s="2"/>
      <c r="F79" s="2"/>
      <c r="G79" s="2"/>
      <c r="H79" s="2"/>
      <c r="I79" s="2"/>
      <c r="J79" s="2"/>
      <c r="K79" s="2"/>
      <c r="L79" s="2"/>
      <c r="M79" s="2"/>
    </row>
    <row r="80" spans="1:13" s="4" customFormat="1" ht="30" customHeight="1">
      <c r="A80" s="2"/>
      <c r="B80" s="2"/>
      <c r="C80" s="16"/>
      <c r="D80" s="73"/>
      <c r="E80" s="2"/>
      <c r="F80" s="2"/>
      <c r="G80" s="2"/>
      <c r="H80" s="2"/>
      <c r="I80" s="2"/>
      <c r="J80" s="2"/>
      <c r="K80" s="2"/>
      <c r="L80" s="2"/>
      <c r="M80" s="2"/>
    </row>
    <row r="81" spans="1:13" s="4" customFormat="1" ht="30" customHeight="1">
      <c r="A81" s="2"/>
      <c r="B81" s="2"/>
      <c r="C81" s="16"/>
      <c r="D81" s="73"/>
      <c r="E81" s="2"/>
      <c r="F81" s="2"/>
      <c r="G81" s="2"/>
      <c r="H81" s="2"/>
      <c r="I81" s="2"/>
      <c r="J81" s="2"/>
      <c r="K81" s="2"/>
      <c r="L81" s="2"/>
      <c r="M81" s="2"/>
    </row>
    <row r="82" spans="1:13" s="4" customFormat="1" ht="30" customHeight="1">
      <c r="A82" s="2"/>
      <c r="B82" s="2"/>
      <c r="C82" s="16"/>
      <c r="D82" s="73"/>
      <c r="E82" s="2"/>
      <c r="F82" s="2"/>
      <c r="G82" s="2"/>
      <c r="H82" s="2"/>
      <c r="I82" s="2"/>
      <c r="J82" s="2"/>
      <c r="K82" s="2"/>
      <c r="L82" s="2"/>
      <c r="M82" s="2"/>
    </row>
    <row r="83" spans="1:13" s="4" customFormat="1" ht="30" customHeight="1">
      <c r="A83" s="2"/>
      <c r="B83" s="2"/>
      <c r="C83" s="16"/>
      <c r="D83" s="73"/>
      <c r="E83" s="2"/>
      <c r="F83" s="2"/>
      <c r="G83" s="2"/>
      <c r="H83" s="2"/>
      <c r="I83" s="2"/>
      <c r="J83" s="2"/>
      <c r="K83" s="2"/>
      <c r="L83" s="2"/>
      <c r="M83" s="2"/>
    </row>
    <row r="84" spans="1:13" s="4" customFormat="1" ht="30" customHeight="1">
      <c r="A84" s="2"/>
      <c r="B84" s="2"/>
      <c r="C84" s="16"/>
      <c r="D84" s="73"/>
      <c r="E84" s="2"/>
      <c r="F84" s="2"/>
      <c r="G84" s="2"/>
      <c r="H84" s="2"/>
      <c r="I84" s="2"/>
      <c r="J84" s="2"/>
      <c r="K84" s="2"/>
      <c r="L84" s="2"/>
      <c r="M84" s="2"/>
    </row>
    <row r="85" spans="1:13" s="4" customFormat="1" ht="30" customHeight="1">
      <c r="A85" s="2"/>
      <c r="B85" s="2"/>
      <c r="C85" s="16"/>
      <c r="D85" s="73"/>
      <c r="E85" s="2"/>
      <c r="F85" s="2"/>
      <c r="G85" s="2"/>
      <c r="H85" s="2"/>
      <c r="I85" s="2"/>
      <c r="J85" s="2"/>
      <c r="K85" s="2"/>
      <c r="L85" s="2"/>
      <c r="M85" s="2"/>
    </row>
    <row r="86" spans="1:13" s="4" customFormat="1" ht="30" customHeight="1">
      <c r="A86" s="2"/>
      <c r="B86" s="2"/>
      <c r="C86" s="16"/>
      <c r="D86" s="73"/>
      <c r="E86" s="2"/>
      <c r="F86" s="2"/>
      <c r="G86" s="2"/>
      <c r="H86" s="2"/>
      <c r="I86" s="2"/>
      <c r="J86" s="2"/>
      <c r="K86" s="2"/>
      <c r="L86" s="2"/>
      <c r="M86" s="2"/>
    </row>
    <row r="87" spans="1:13" s="4" customFormat="1" ht="30" customHeight="1">
      <c r="A87" s="2"/>
      <c r="B87" s="2"/>
      <c r="C87" s="16"/>
      <c r="D87" s="73"/>
      <c r="E87" s="2"/>
      <c r="F87" s="2"/>
      <c r="G87" s="2"/>
      <c r="H87" s="2"/>
      <c r="I87" s="2"/>
      <c r="J87" s="2"/>
      <c r="K87" s="2"/>
      <c r="L87" s="2"/>
      <c r="M87" s="2"/>
    </row>
    <row r="88" spans="1:13" s="4" customFormat="1" ht="30" customHeight="1">
      <c r="A88" s="2"/>
      <c r="B88" s="2"/>
      <c r="C88" s="16"/>
      <c r="D88" s="73"/>
      <c r="E88" s="2"/>
      <c r="F88" s="2"/>
      <c r="G88" s="2"/>
      <c r="H88" s="2"/>
      <c r="I88" s="2"/>
      <c r="J88" s="2"/>
      <c r="K88" s="2"/>
      <c r="L88" s="2"/>
      <c r="M88" s="2"/>
    </row>
    <row r="89" spans="1:13" s="4" customFormat="1" ht="30" customHeight="1">
      <c r="A89" s="2"/>
      <c r="B89" s="2"/>
      <c r="C89" s="16"/>
      <c r="D89" s="73"/>
      <c r="E89" s="2"/>
      <c r="F89" s="2"/>
      <c r="G89" s="2"/>
      <c r="H89" s="2"/>
      <c r="I89" s="2"/>
      <c r="J89" s="2"/>
      <c r="K89" s="2"/>
      <c r="L89" s="2"/>
      <c r="M89" s="2"/>
    </row>
    <row r="90" spans="1:13" s="4" customFormat="1" ht="30" customHeight="1">
      <c r="A90" s="2"/>
      <c r="B90" s="2"/>
      <c r="C90" s="16"/>
      <c r="D90" s="73"/>
      <c r="E90" s="2"/>
      <c r="F90" s="2"/>
      <c r="G90" s="2"/>
      <c r="H90" s="2"/>
      <c r="I90" s="2"/>
      <c r="J90" s="2"/>
      <c r="K90" s="2"/>
      <c r="L90" s="2"/>
      <c r="M90" s="2"/>
    </row>
    <row r="91" spans="1:13" s="4" customFormat="1" ht="30" customHeight="1">
      <c r="A91" s="2"/>
      <c r="B91" s="2"/>
      <c r="C91" s="16"/>
      <c r="D91" s="73"/>
      <c r="E91" s="2"/>
      <c r="F91" s="2"/>
      <c r="G91" s="2"/>
      <c r="H91" s="2"/>
      <c r="I91" s="2"/>
      <c r="J91" s="2"/>
      <c r="K91" s="2"/>
      <c r="L91" s="2"/>
      <c r="M91" s="2"/>
    </row>
    <row r="92" spans="1:13" s="4" customFormat="1" ht="30" customHeight="1">
      <c r="A92" s="2"/>
      <c r="B92" s="2"/>
      <c r="C92" s="16"/>
      <c r="D92" s="73"/>
      <c r="E92" s="2"/>
      <c r="F92" s="2"/>
      <c r="G92" s="2"/>
      <c r="H92" s="2"/>
      <c r="I92" s="2"/>
      <c r="J92" s="2"/>
      <c r="K92" s="2"/>
      <c r="L92" s="2"/>
      <c r="M92" s="2"/>
    </row>
    <row r="93" spans="1:13" s="4" customFormat="1" ht="30" customHeight="1">
      <c r="A93" s="2"/>
      <c r="B93" s="2"/>
      <c r="C93" s="16"/>
      <c r="D93" s="73"/>
      <c r="E93" s="2"/>
      <c r="F93" s="2"/>
      <c r="G93" s="2"/>
      <c r="H93" s="2"/>
      <c r="I93" s="2"/>
      <c r="J93" s="2"/>
      <c r="K93" s="2"/>
      <c r="L93" s="2"/>
      <c r="M93" s="2"/>
    </row>
    <row r="94" spans="1:13" s="4" customFormat="1" ht="30" customHeight="1">
      <c r="A94" s="2"/>
      <c r="B94" s="2"/>
      <c r="C94" s="16"/>
      <c r="D94" s="73"/>
      <c r="E94" s="2"/>
      <c r="F94" s="2"/>
      <c r="G94" s="2"/>
      <c r="H94" s="2"/>
      <c r="I94" s="2"/>
      <c r="J94" s="2"/>
      <c r="K94" s="2"/>
      <c r="L94" s="2"/>
      <c r="M94" s="2"/>
    </row>
    <row r="95" spans="1:13" s="4" customFormat="1" ht="30" customHeight="1">
      <c r="A95" s="2"/>
      <c r="B95" s="2"/>
      <c r="C95" s="16"/>
      <c r="D95" s="73"/>
      <c r="E95" s="2"/>
      <c r="F95" s="2"/>
      <c r="G95" s="2"/>
      <c r="H95" s="2"/>
      <c r="I95" s="2"/>
      <c r="J95" s="2"/>
      <c r="K95" s="2"/>
      <c r="L95" s="2"/>
      <c r="M95" s="2"/>
    </row>
    <row r="96" spans="1:13" s="4" customFormat="1" ht="30" customHeight="1">
      <c r="A96" s="2"/>
      <c r="B96" s="2"/>
      <c r="C96" s="16"/>
      <c r="D96" s="73"/>
      <c r="E96" s="2"/>
      <c r="F96" s="2"/>
      <c r="G96" s="2"/>
      <c r="H96" s="2"/>
      <c r="I96" s="2"/>
      <c r="J96" s="2"/>
      <c r="K96" s="2"/>
      <c r="L96" s="2"/>
      <c r="M96" s="2"/>
    </row>
    <row r="97" spans="1:13" s="4" customFormat="1" ht="30" customHeight="1">
      <c r="A97" s="2"/>
      <c r="B97" s="2"/>
      <c r="C97" s="16"/>
      <c r="D97" s="73"/>
      <c r="E97" s="2"/>
      <c r="F97" s="2"/>
      <c r="G97" s="2"/>
      <c r="H97" s="2"/>
      <c r="I97" s="2"/>
      <c r="J97" s="2"/>
      <c r="K97" s="2"/>
      <c r="L97" s="2"/>
      <c r="M97" s="2"/>
    </row>
    <row r="98" spans="1:13" s="4" customFormat="1" ht="30" customHeight="1">
      <c r="A98" s="2"/>
      <c r="B98" s="2"/>
      <c r="C98" s="16"/>
      <c r="D98" s="73"/>
      <c r="E98" s="2"/>
      <c r="F98" s="2"/>
      <c r="G98" s="2"/>
      <c r="H98" s="2"/>
      <c r="I98" s="2"/>
      <c r="J98" s="2"/>
      <c r="K98" s="2"/>
      <c r="L98" s="2"/>
      <c r="M98" s="2"/>
    </row>
    <row r="99" spans="1:13" s="4" customFormat="1" ht="30" customHeight="1">
      <c r="A99" s="2"/>
      <c r="B99" s="2"/>
      <c r="C99" s="16"/>
      <c r="D99" s="73"/>
      <c r="E99" s="2"/>
      <c r="F99" s="2"/>
      <c r="G99" s="2"/>
      <c r="H99" s="2"/>
      <c r="I99" s="2"/>
      <c r="J99" s="2"/>
      <c r="K99" s="2"/>
      <c r="L99" s="2"/>
      <c r="M99" s="2"/>
    </row>
    <row r="100" spans="1:13" s="4" customFormat="1" ht="30" customHeight="1">
      <c r="A100" s="2"/>
      <c r="B100" s="2"/>
      <c r="C100" s="16"/>
      <c r="D100" s="73"/>
      <c r="E100" s="2"/>
      <c r="F100" s="2"/>
      <c r="G100" s="2"/>
      <c r="H100" s="2"/>
      <c r="I100" s="2"/>
      <c r="J100" s="2"/>
      <c r="K100" s="2"/>
      <c r="L100" s="2"/>
      <c r="M100" s="2"/>
    </row>
  </sheetData>
  <hyperlinks>
    <hyperlink ref="E2" r:id="rId1" xr:uid="{B9BA37A8-4387-CC48-881A-A0EE1C213438}"/>
    <hyperlink ref="E3" r:id="rId2" xr:uid="{03324B10-7289-0744-808C-4103F8ECC24F}"/>
    <hyperlink ref="E4" r:id="rId3" xr:uid="{C9EF01A2-3973-F244-98E5-C69E176350CA}"/>
    <hyperlink ref="E5" r:id="rId4" xr:uid="{DC138C28-60AC-BC40-87A9-8A4A0BB61D4A}"/>
    <hyperlink ref="E6" r:id="rId5" xr:uid="{3ACA7255-BC5F-EC43-8566-9BE78188B28D}"/>
    <hyperlink ref="E7" r:id="rId6" xr:uid="{D41EE71B-2969-CC47-AA34-DE76B987CAE4}"/>
    <hyperlink ref="E8" r:id="rId7" xr:uid="{B95D580D-0C1E-7642-8F7D-19ACF931B884}"/>
    <hyperlink ref="E9" r:id="rId8" xr:uid="{6884F1DA-A5ED-444E-9F59-93F9B33D9B6A}"/>
    <hyperlink ref="E10" r:id="rId9" xr:uid="{41DB795D-A246-F445-A53B-3BBD9C91F2E1}"/>
    <hyperlink ref="E11" r:id="rId10" xr:uid="{63E34714-E715-6A40-8674-7B83B51367D9}"/>
    <hyperlink ref="E12" r:id="rId11" xr:uid="{4E0F7F57-C1EA-FC47-9947-91831F1E8F08}"/>
    <hyperlink ref="E13" r:id="rId12" xr:uid="{EF973B2E-D1A1-4446-903A-79C65B130A40}"/>
  </hyperlinks>
  <pageMargins left="0.7" right="0.7" top="0.75" bottom="0.75" header="0.3" footer="0.3"/>
  <tableParts count="1">
    <tablePart r:id="rId1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Weekly Summary</vt:lpstr>
      <vt:lpstr>Monday</vt:lpstr>
      <vt:lpstr>Tuesday</vt:lpstr>
      <vt:lpstr>Wednesday</vt:lpstr>
      <vt:lpstr>Thursday</vt:lpstr>
      <vt:lpstr>Friday</vt:lpstr>
      <vt:lpstr>Saturday</vt:lpstr>
      <vt:lpstr>Strength and Core</vt:lpstr>
      <vt:lpstr>Data</vt:lpstr>
      <vt:lpstr>Training Data Table</vt:lpstr>
      <vt:lpstr>Strength &amp; Core Data Table</vt:lpstr>
      <vt:lpstr>Monday_Training_Category</vt:lpstr>
      <vt:lpstr>Monday_Training_Component</vt:lpstr>
      <vt:lpstr>Monday_Training_Distance_Lower</vt:lpstr>
      <vt:lpstr>Monday_Training_Distance_Upper</vt:lpstr>
      <vt:lpstr>Monday_Training_Time_Lower</vt:lpstr>
      <vt:lpstr>Monday_Training_Time_Upper</vt:lpstr>
      <vt:lpstr>Strength_Core</vt:lpstr>
      <vt:lpstr>Tuesday_Training_Category</vt:lpstr>
      <vt:lpstr>Tuesday_Training_Distance_Lower</vt:lpstr>
      <vt:lpstr>Tuesday_Training_Distance_Upper</vt:lpstr>
      <vt:lpstr>Tuesday_Training_Time_Lower</vt:lpstr>
      <vt:lpstr>Tuesday_Training_Time_Upper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 Bentley</dc:creator>
  <cp:lastModifiedBy>Curt Bentley</cp:lastModifiedBy>
  <dcterms:created xsi:type="dcterms:W3CDTF">2025-01-24T11:24:29Z</dcterms:created>
  <dcterms:modified xsi:type="dcterms:W3CDTF">2025-03-03T04:22:16Z</dcterms:modified>
</cp:coreProperties>
</file>