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curtbentley/Library/CloudStorage/Dropbox/NRTF 2025/Training Schedules/"/>
    </mc:Choice>
  </mc:AlternateContent>
  <xr:revisionPtr revIDLastSave="0" documentId="13_ncr:1_{E88E5D1C-7A4A-144B-B5F1-77E75FB6EB0B}" xr6:coauthVersionLast="47" xr6:coauthVersionMax="47" xr10:uidLastSave="{00000000-0000-0000-0000-000000000000}"/>
  <bookViews>
    <workbookView xWindow="0" yWindow="760" windowWidth="30240" windowHeight="17380" xr2:uid="{7DA1EF34-2380-E344-A8E0-F804EBDB63F6}"/>
  </bookViews>
  <sheets>
    <sheet name="Weekly Summary" sheetId="1" r:id="rId1"/>
    <sheet name="Monday" sheetId="2" r:id="rId2"/>
    <sheet name="Tuesday" sheetId="3" r:id="rId3"/>
    <sheet name="Wednesday" sheetId="4" r:id="rId4"/>
    <sheet name="Thursday" sheetId="5" r:id="rId5"/>
    <sheet name="Friday" sheetId="6" r:id="rId6"/>
    <sheet name="Saturday" sheetId="7" r:id="rId7"/>
    <sheet name="Strength and Core" sheetId="11" r:id="rId8"/>
    <sheet name="Data" sheetId="9" r:id="rId9"/>
    <sheet name="Training Data Table" sheetId="10" r:id="rId10"/>
    <sheet name="Strength &amp; Core Data Table" sheetId="12" r:id="rId11"/>
  </sheets>
  <definedNames>
    <definedName name="Monday_Training_Category">Monday!$B$4:$B$26</definedName>
    <definedName name="Monday_Training_Component">Monday!$A$4:$A$26</definedName>
    <definedName name="Monday_Training_Distance_Lower">Monday!$I$4:$I$26</definedName>
    <definedName name="Monday_Training_Distance_Upper">Monday!$J$4:$J$26</definedName>
    <definedName name="Monday_Training_Time_Lower">Monday!$G$4:$G$26</definedName>
    <definedName name="Monday_Training_Time_Upper">Monday!$H$4:$H$26</definedName>
    <definedName name="Strength_Core">'Strength &amp; Core Data Table'!$A$1:$E$44</definedName>
    <definedName name="Tuesday_Training_Category">Tuesday!$B$4:$B$26</definedName>
    <definedName name="Tuesday_Training_Distance_Lower">Tuesday!$I$4:$I$26</definedName>
    <definedName name="Tuesday_Training_Distance_Upper">Tuesday!$J$4:$J$26</definedName>
    <definedName name="Tuesday_Training_Time_Lower">Tuesday!$G$4:$G$26</definedName>
    <definedName name="Tuesday_Training_Time_Upper">Tuesday!$H$4:$H$26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a="1"/>
  <c r="A4" i="11" s="1"/>
  <c r="E2" i="9" a="1"/>
  <c r="E2" i="9" s="1"/>
  <c r="I8" i="1"/>
  <c r="B26" i="7"/>
  <c r="B25" i="7"/>
  <c r="B24" i="7"/>
  <c r="B23" i="7"/>
  <c r="B22" i="7"/>
  <c r="B21" i="7"/>
  <c r="B20" i="7"/>
  <c r="B19" i="7"/>
  <c r="B18" i="7"/>
  <c r="B17" i="7"/>
  <c r="B16" i="7"/>
  <c r="B15" i="7"/>
  <c r="B14" i="7"/>
  <c r="B13" i="7"/>
  <c r="B12" i="7"/>
  <c r="B11" i="7"/>
  <c r="B10" i="7"/>
  <c r="B9" i="7"/>
  <c r="B8" i="7"/>
  <c r="B7" i="7"/>
  <c r="B6" i="7"/>
  <c r="B5" i="7"/>
  <c r="B4" i="7"/>
  <c r="B26" i="6"/>
  <c r="B25" i="6"/>
  <c r="B24" i="6"/>
  <c r="B23" i="6"/>
  <c r="B22" i="6"/>
  <c r="B21" i="6"/>
  <c r="B20" i="6"/>
  <c r="B19" i="6"/>
  <c r="B18" i="6"/>
  <c r="B17" i="6"/>
  <c r="B16" i="6"/>
  <c r="B15" i="6"/>
  <c r="B14" i="6"/>
  <c r="B13" i="6"/>
  <c r="B12" i="6"/>
  <c r="B11" i="6"/>
  <c r="B10" i="6"/>
  <c r="B9" i="6"/>
  <c r="B8" i="6"/>
  <c r="B7" i="6"/>
  <c r="B6" i="6"/>
  <c r="B5" i="6"/>
  <c r="B4" i="6"/>
  <c r="B26" i="5"/>
  <c r="B25" i="5"/>
  <c r="B24" i="5"/>
  <c r="B23" i="5"/>
  <c r="B22" i="5"/>
  <c r="B21" i="5"/>
  <c r="B20" i="5"/>
  <c r="B19" i="5"/>
  <c r="B18" i="5"/>
  <c r="B17" i="5"/>
  <c r="B16" i="5"/>
  <c r="B15" i="5"/>
  <c r="B14" i="5"/>
  <c r="B13" i="5"/>
  <c r="B12" i="5"/>
  <c r="B11" i="5"/>
  <c r="B10" i="5"/>
  <c r="B9" i="5"/>
  <c r="B8" i="5"/>
  <c r="B7" i="5"/>
  <c r="B6" i="5"/>
  <c r="B5" i="5"/>
  <c r="B4" i="5"/>
  <c r="B26" i="4"/>
  <c r="B25" i="4"/>
  <c r="B24" i="4"/>
  <c r="B23" i="4"/>
  <c r="B22" i="4"/>
  <c r="B21" i="4"/>
  <c r="B20" i="4"/>
  <c r="B19" i="4"/>
  <c r="B18" i="4"/>
  <c r="B17" i="4"/>
  <c r="B16" i="4"/>
  <c r="B15" i="4"/>
  <c r="B14" i="4"/>
  <c r="B13" i="4"/>
  <c r="B12" i="4"/>
  <c r="B11" i="4"/>
  <c r="B10" i="4"/>
  <c r="B9" i="4"/>
  <c r="B8" i="4"/>
  <c r="B7" i="4"/>
  <c r="B6" i="4"/>
  <c r="B5" i="4"/>
  <c r="B4" i="4"/>
  <c r="B26" i="3"/>
  <c r="B25" i="3"/>
  <c r="B24" i="3"/>
  <c r="B23" i="3"/>
  <c r="B22" i="3"/>
  <c r="B21" i="3"/>
  <c r="B20" i="3"/>
  <c r="B19" i="3"/>
  <c r="B18" i="3"/>
  <c r="B17" i="3"/>
  <c r="B16" i="3"/>
  <c r="B15" i="3"/>
  <c r="B14" i="3"/>
  <c r="B13" i="3"/>
  <c r="B12" i="3"/>
  <c r="B11" i="3"/>
  <c r="B10" i="3"/>
  <c r="B9" i="3"/>
  <c r="B7" i="3"/>
  <c r="B6" i="3"/>
  <c r="B5" i="3"/>
  <c r="B4" i="3"/>
  <c r="R5" i="6" l="1"/>
  <c r="R9" i="4"/>
  <c r="R8" i="7"/>
  <c r="Q9" i="3"/>
  <c r="R7" i="5"/>
  <c r="N6" i="3"/>
  <c r="R4" i="3"/>
  <c r="M6" i="4"/>
  <c r="Q5" i="4"/>
  <c r="M4" i="5"/>
  <c r="M9" i="5"/>
  <c r="Q8" i="5"/>
  <c r="M7" i="6"/>
  <c r="Q6" i="6"/>
  <c r="M5" i="7"/>
  <c r="Q4" i="7"/>
  <c r="Q9" i="7"/>
  <c r="N7" i="3"/>
  <c r="R5" i="3"/>
  <c r="N6" i="4"/>
  <c r="R5" i="4"/>
  <c r="N4" i="5"/>
  <c r="N9" i="5"/>
  <c r="R8" i="5"/>
  <c r="N7" i="6"/>
  <c r="R6" i="6"/>
  <c r="N5" i="7"/>
  <c r="R4" i="7"/>
  <c r="R9" i="7"/>
  <c r="M4" i="3"/>
  <c r="N8" i="3"/>
  <c r="R6" i="3"/>
  <c r="M7" i="4"/>
  <c r="Q6" i="4"/>
  <c r="M5" i="5"/>
  <c r="Q4" i="5"/>
  <c r="Q9" i="5"/>
  <c r="M8" i="6"/>
  <c r="Q7" i="6"/>
  <c r="M6" i="7"/>
  <c r="Q5" i="7"/>
  <c r="M5" i="3"/>
  <c r="N9" i="3"/>
  <c r="R7" i="3"/>
  <c r="N7" i="4"/>
  <c r="R6" i="4"/>
  <c r="N5" i="5"/>
  <c r="R4" i="5"/>
  <c r="R9" i="5"/>
  <c r="N8" i="6"/>
  <c r="R7" i="6"/>
  <c r="N6" i="7"/>
  <c r="R5" i="7"/>
  <c r="M6" i="3"/>
  <c r="Q4" i="3"/>
  <c r="R8" i="3"/>
  <c r="M8" i="4"/>
  <c r="Q7" i="4"/>
  <c r="M6" i="5"/>
  <c r="Q5" i="5"/>
  <c r="M4" i="6"/>
  <c r="M9" i="6"/>
  <c r="Q8" i="6"/>
  <c r="M7" i="7"/>
  <c r="Q6" i="7"/>
  <c r="M7" i="3"/>
  <c r="Q5" i="3"/>
  <c r="R9" i="3"/>
  <c r="N8" i="4"/>
  <c r="R7" i="4"/>
  <c r="N6" i="5"/>
  <c r="R5" i="5"/>
  <c r="N4" i="6"/>
  <c r="N9" i="6"/>
  <c r="R8" i="6"/>
  <c r="N7" i="7"/>
  <c r="R6" i="7"/>
  <c r="M8" i="3"/>
  <c r="Q6" i="3"/>
  <c r="M4" i="4"/>
  <c r="M9" i="4"/>
  <c r="Q8" i="4"/>
  <c r="M7" i="5"/>
  <c r="Q6" i="5"/>
  <c r="M5" i="6"/>
  <c r="Q4" i="6"/>
  <c r="Q9" i="6"/>
  <c r="M8" i="7"/>
  <c r="Q7" i="7"/>
  <c r="M9" i="3"/>
  <c r="Q7" i="3"/>
  <c r="N4" i="4"/>
  <c r="N9" i="4"/>
  <c r="R8" i="4"/>
  <c r="N7" i="5"/>
  <c r="R6" i="5"/>
  <c r="N5" i="6"/>
  <c r="R4" i="6"/>
  <c r="R9" i="6"/>
  <c r="N8" i="7"/>
  <c r="R7" i="7"/>
  <c r="N4" i="3"/>
  <c r="Q8" i="3"/>
  <c r="M5" i="4"/>
  <c r="Q4" i="4"/>
  <c r="Q9" i="4"/>
  <c r="M8" i="5"/>
  <c r="Q7" i="5"/>
  <c r="M6" i="6"/>
  <c r="Q5" i="6"/>
  <c r="M4" i="7"/>
  <c r="M9" i="7"/>
  <c r="Q8" i="7"/>
  <c r="N5" i="3"/>
  <c r="N5" i="4"/>
  <c r="R4" i="4"/>
  <c r="N8" i="5"/>
  <c r="N6" i="6"/>
  <c r="N4" i="7"/>
  <c r="N9" i="7"/>
  <c r="B8" i="2"/>
  <c r="B26" i="2"/>
  <c r="B25" i="2"/>
  <c r="B24" i="2"/>
  <c r="B23" i="2"/>
  <c r="B22" i="2"/>
  <c r="B21" i="2"/>
  <c r="B20" i="2"/>
  <c r="B19" i="2"/>
  <c r="B18" i="2"/>
  <c r="B17" i="2"/>
  <c r="B16" i="2"/>
  <c r="B15" i="2"/>
  <c r="B14" i="2"/>
  <c r="B13" i="2"/>
  <c r="B12" i="2"/>
  <c r="B11" i="2"/>
  <c r="B10" i="2"/>
  <c r="B9" i="2"/>
  <c r="B7" i="2"/>
  <c r="B6" i="2"/>
  <c r="B5" i="2"/>
  <c r="B32" i="2"/>
  <c r="B31" i="2"/>
  <c r="B30" i="2"/>
  <c r="B29" i="2"/>
  <c r="B28" i="2"/>
  <c r="B27" i="2"/>
  <c r="B4" i="2"/>
  <c r="B2" i="9" a="1"/>
  <c r="B2" i="9" s="1"/>
  <c r="A2" i="9" a="1"/>
  <c r="A2" i="9" s="1"/>
  <c r="R10" i="7" l="1"/>
  <c r="Q10" i="7"/>
  <c r="R4" i="2"/>
  <c r="C14" i="1" s="1"/>
  <c r="Q5" i="2"/>
  <c r="B15" i="1" s="1"/>
  <c r="N8" i="2"/>
  <c r="C10" i="1" s="1"/>
  <c r="N6" i="2"/>
  <c r="C8" i="1" s="1"/>
  <c r="M5" i="2"/>
  <c r="B7" i="1" s="1"/>
  <c r="Q6" i="2"/>
  <c r="B16" i="1" s="1"/>
  <c r="R5" i="2"/>
  <c r="C15" i="1" s="1"/>
  <c r="Q4" i="2"/>
  <c r="B14" i="1" s="1"/>
  <c r="N9" i="2"/>
  <c r="C11" i="1" s="1"/>
  <c r="N7" i="2"/>
  <c r="C9" i="1" s="1"/>
  <c r="R6" i="2"/>
  <c r="C16" i="1" s="1"/>
  <c r="R7" i="2"/>
  <c r="C17" i="1" s="1"/>
  <c r="R8" i="2"/>
  <c r="C18" i="1" s="1"/>
  <c r="R9" i="2"/>
  <c r="C19" i="1" s="1"/>
  <c r="Q9" i="2"/>
  <c r="B19" i="1" s="1"/>
  <c r="N5" i="2"/>
  <c r="C7" i="1" s="1"/>
  <c r="Q8" i="2"/>
  <c r="B18" i="1" s="1"/>
  <c r="N4" i="2"/>
  <c r="C6" i="1" s="1"/>
  <c r="Q7" i="2"/>
  <c r="B17" i="1" s="1"/>
  <c r="M9" i="2"/>
  <c r="B11" i="1" s="1"/>
  <c r="M8" i="2"/>
  <c r="B10" i="1" s="1"/>
  <c r="M4" i="2"/>
  <c r="B6" i="1" s="1"/>
  <c r="M7" i="2"/>
  <c r="B9" i="1" s="1"/>
  <c r="M6" i="2"/>
  <c r="B8" i="1" s="1"/>
  <c r="E6" i="1" l="1"/>
  <c r="D7" i="1"/>
  <c r="E17" i="1"/>
  <c r="D15" i="1"/>
  <c r="D11" i="1"/>
  <c r="E9" i="1"/>
  <c r="E11" i="1"/>
  <c r="D17" i="1"/>
  <c r="D14" i="1"/>
  <c r="D18" i="1"/>
  <c r="E15" i="1"/>
  <c r="E7" i="1"/>
  <c r="D16" i="1"/>
  <c r="D19" i="1"/>
  <c r="D8" i="1"/>
  <c r="E19" i="1"/>
  <c r="E8" i="1"/>
  <c r="D6" i="1"/>
  <c r="D9" i="1"/>
  <c r="E18" i="1"/>
  <c r="E10" i="1"/>
  <c r="D10" i="1"/>
  <c r="E16" i="1"/>
  <c r="E14" i="1"/>
  <c r="R10" i="4"/>
  <c r="T10" i="4" s="1"/>
  <c r="Q10" i="3"/>
  <c r="S9" i="3" s="1"/>
  <c r="N10" i="7"/>
  <c r="P10" i="7" s="1"/>
  <c r="M10" i="5"/>
  <c r="Q10" i="5"/>
  <c r="S5" i="5" s="1"/>
  <c r="N10" i="6"/>
  <c r="P10" i="6" s="1"/>
  <c r="N10" i="3"/>
  <c r="M10" i="4"/>
  <c r="O10" i="4" s="1"/>
  <c r="Q10" i="4"/>
  <c r="S4" i="4" s="1"/>
  <c r="M10" i="6"/>
  <c r="O10" i="6" s="1"/>
  <c r="Q10" i="6"/>
  <c r="S10" i="6" s="1"/>
  <c r="R10" i="6"/>
  <c r="T10" i="6" s="1"/>
  <c r="M10" i="7"/>
  <c r="O10" i="7" s="1"/>
  <c r="N10" i="4"/>
  <c r="P5" i="4" s="1"/>
  <c r="R10" i="5"/>
  <c r="T10" i="5" s="1"/>
  <c r="N10" i="5"/>
  <c r="P10" i="5" s="1"/>
  <c r="S9" i="7"/>
  <c r="T7" i="7"/>
  <c r="M10" i="3"/>
  <c r="O10" i="3" s="1"/>
  <c r="R10" i="3"/>
  <c r="Q10" i="2"/>
  <c r="R10" i="2"/>
  <c r="N10" i="2"/>
  <c r="M10" i="2"/>
  <c r="F14" i="1" l="1"/>
  <c r="F17" i="1"/>
  <c r="F6" i="1"/>
  <c r="F9" i="1"/>
  <c r="F7" i="1"/>
  <c r="F10" i="1"/>
  <c r="F15" i="1"/>
  <c r="O10" i="2"/>
  <c r="O3" i="1"/>
  <c r="O2" i="1"/>
  <c r="S10" i="2"/>
  <c r="B3" i="1"/>
  <c r="F8" i="1"/>
  <c r="F11" i="1"/>
  <c r="T10" i="2"/>
  <c r="C3" i="1"/>
  <c r="F19" i="1"/>
  <c r="F18" i="1"/>
  <c r="P10" i="2"/>
  <c r="P2" i="1"/>
  <c r="P3" i="1"/>
  <c r="F16" i="1"/>
  <c r="P6" i="7"/>
  <c r="P8" i="7"/>
  <c r="P7" i="5"/>
  <c r="P5" i="7"/>
  <c r="T8" i="5"/>
  <c r="T6" i="5"/>
  <c r="P9" i="7"/>
  <c r="O4" i="4"/>
  <c r="S4" i="6"/>
  <c r="P8" i="5"/>
  <c r="O6" i="4"/>
  <c r="O4" i="3"/>
  <c r="O4" i="7"/>
  <c r="S7" i="6"/>
  <c r="S8" i="6"/>
  <c r="S6" i="6"/>
  <c r="S5" i="6"/>
  <c r="P4" i="4"/>
  <c r="P8" i="6"/>
  <c r="P9" i="6"/>
  <c r="P5" i="6"/>
  <c r="P7" i="7"/>
  <c r="P9" i="5"/>
  <c r="T7" i="5"/>
  <c r="T5" i="5"/>
  <c r="O8" i="7"/>
  <c r="O7" i="7"/>
  <c r="O9" i="7"/>
  <c r="O5" i="7"/>
  <c r="O6" i="7"/>
  <c r="O6" i="3"/>
  <c r="O9" i="6"/>
  <c r="O5" i="6"/>
  <c r="P7" i="6"/>
  <c r="S7" i="7"/>
  <c r="T9" i="5"/>
  <c r="T4" i="4"/>
  <c r="O7" i="6"/>
  <c r="T8" i="4"/>
  <c r="T9" i="4"/>
  <c r="P6" i="5"/>
  <c r="S10" i="3"/>
  <c r="S8" i="3"/>
  <c r="S5" i="3"/>
  <c r="S4" i="3"/>
  <c r="O8" i="6"/>
  <c r="O6" i="6"/>
  <c r="O4" i="6"/>
  <c r="P6" i="6"/>
  <c r="T7" i="4"/>
  <c r="S4" i="5"/>
  <c r="T5" i="4"/>
  <c r="S6" i="3"/>
  <c r="T4" i="5"/>
  <c r="T6" i="4"/>
  <c r="S9" i="6"/>
  <c r="O7" i="4"/>
  <c r="S7" i="3"/>
  <c r="T8" i="6"/>
  <c r="T4" i="6"/>
  <c r="S7" i="4"/>
  <c r="S10" i="4"/>
  <c r="S6" i="4"/>
  <c r="S9" i="4"/>
  <c r="T9" i="7"/>
  <c r="S6" i="5"/>
  <c r="S8" i="4"/>
  <c r="T5" i="6"/>
  <c r="O9" i="4"/>
  <c r="O7" i="5"/>
  <c r="O5" i="5"/>
  <c r="O6" i="5"/>
  <c r="O10" i="5"/>
  <c r="O9" i="5"/>
  <c r="O4" i="5"/>
  <c r="O9" i="3"/>
  <c r="O7" i="3"/>
  <c r="P4" i="3"/>
  <c r="P10" i="3"/>
  <c r="P5" i="3"/>
  <c r="P6" i="3"/>
  <c r="O8" i="5"/>
  <c r="S4" i="7"/>
  <c r="S5" i="7"/>
  <c r="S10" i="7"/>
  <c r="S6" i="7"/>
  <c r="S8" i="7"/>
  <c r="T9" i="6"/>
  <c r="T7" i="6"/>
  <c r="T10" i="3"/>
  <c r="T8" i="3"/>
  <c r="T6" i="3"/>
  <c r="T4" i="3"/>
  <c r="T7" i="3"/>
  <c r="T9" i="3"/>
  <c r="T5" i="3"/>
  <c r="O5" i="3"/>
  <c r="O8" i="3"/>
  <c r="P9" i="3"/>
  <c r="P4" i="5"/>
  <c r="P4" i="6"/>
  <c r="P4" i="7"/>
  <c r="P8" i="3"/>
  <c r="S7" i="5"/>
  <c r="S8" i="5"/>
  <c r="S9" i="5"/>
  <c r="S10" i="5"/>
  <c r="T8" i="7"/>
  <c r="T4" i="7"/>
  <c r="T5" i="7"/>
  <c r="T6" i="7"/>
  <c r="T10" i="7"/>
  <c r="P10" i="4"/>
  <c r="P6" i="4"/>
  <c r="P7" i="4"/>
  <c r="P8" i="4"/>
  <c r="P9" i="4"/>
  <c r="S5" i="4"/>
  <c r="O5" i="4"/>
  <c r="T6" i="6"/>
  <c r="O8" i="4"/>
  <c r="P5" i="5"/>
  <c r="P7" i="3"/>
  <c r="O4" i="2"/>
  <c r="O6" i="2"/>
  <c r="T4" i="2"/>
  <c r="O8" i="2"/>
  <c r="O5" i="2"/>
  <c r="S8" i="2"/>
  <c r="S5" i="2"/>
  <c r="T9" i="2"/>
  <c r="S9" i="2"/>
  <c r="S6" i="2"/>
  <c r="T6" i="2"/>
  <c r="T7" i="2"/>
  <c r="T5" i="2"/>
  <c r="T8" i="2"/>
  <c r="O7" i="2"/>
  <c r="S4" i="2"/>
  <c r="O9" i="2"/>
  <c r="S7" i="2"/>
  <c r="P4" i="2"/>
  <c r="P8" i="2"/>
  <c r="P6" i="2"/>
  <c r="P5" i="2"/>
  <c r="P9" i="2"/>
  <c r="P7" i="2"/>
  <c r="C2" i="1" l="1"/>
  <c r="B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<sst xmlns="http://schemas.openxmlformats.org/spreadsheetml/2006/main" count="687" uniqueCount="222">
  <si>
    <t>Easy Running</t>
  </si>
  <si>
    <t>VO2 Max</t>
  </si>
  <si>
    <t>Lactate Tolerance</t>
  </si>
  <si>
    <t>Speed Development</t>
  </si>
  <si>
    <t>Core A</t>
  </si>
  <si>
    <t>Core B</t>
  </si>
  <si>
    <t>Core C</t>
  </si>
  <si>
    <t>Upper Body A</t>
  </si>
  <si>
    <t>Lower Body A</t>
  </si>
  <si>
    <t>Lower Body B</t>
  </si>
  <si>
    <t>Warm-Up</t>
  </si>
  <si>
    <t>Time</t>
  </si>
  <si>
    <t>Distance</t>
  </si>
  <si>
    <t>Description</t>
  </si>
  <si>
    <t>Cooldown</t>
  </si>
  <si>
    <t>Category of Training Stimulus</t>
  </si>
  <si>
    <t>Training Component</t>
  </si>
  <si>
    <t>Aerobic Running</t>
  </si>
  <si>
    <t>Stretching and Mobility</t>
  </si>
  <si>
    <t>Dynamic Stretching</t>
  </si>
  <si>
    <t>Static Stretching</t>
  </si>
  <si>
    <t>Hurdle Mobility</t>
  </si>
  <si>
    <t>Threshold</t>
  </si>
  <si>
    <t>Threshold Running</t>
  </si>
  <si>
    <t>Sub-Threshold Running</t>
  </si>
  <si>
    <t>10K Pace Running</t>
  </si>
  <si>
    <t>5K Pace Running</t>
  </si>
  <si>
    <t>3K Pace Running</t>
  </si>
  <si>
    <t>1600M Pace Running</t>
  </si>
  <si>
    <t>800M Pace Running</t>
  </si>
  <si>
    <t>400M Pace Running</t>
  </si>
  <si>
    <t>30M Flys</t>
  </si>
  <si>
    <t>50M Flys</t>
  </si>
  <si>
    <t>80M Flys</t>
  </si>
  <si>
    <t>Turnover and Pace Work</t>
  </si>
  <si>
    <t>Race Pace (5K)</t>
  </si>
  <si>
    <t>Race Pace (3K)</t>
  </si>
  <si>
    <t>Race Pace (1600M)</t>
  </si>
  <si>
    <t>Race Pace (800M)</t>
  </si>
  <si>
    <t>Training Stimulus</t>
  </si>
  <si>
    <t>Training Category</t>
  </si>
  <si>
    <t>Type of Training (Static)</t>
  </si>
  <si>
    <t>Strides (Post-Run)</t>
  </si>
  <si>
    <t>Strides (Pre-Run)</t>
  </si>
  <si>
    <t>Lower</t>
  </si>
  <si>
    <t>Upper</t>
  </si>
  <si>
    <t>Distance (miles)</t>
  </si>
  <si>
    <t>Time (minutes)</t>
  </si>
  <si>
    <t>Recovery</t>
  </si>
  <si>
    <t>Standing Rest</t>
  </si>
  <si>
    <t>Walking Rest</t>
  </si>
  <si>
    <t>Float Recovery</t>
  </si>
  <si>
    <t>Jog Recovery</t>
  </si>
  <si>
    <t>- - Ignore, these are for volume calculation purposes only - -</t>
  </si>
  <si>
    <t>Shoes</t>
  </si>
  <si>
    <t>Trainers</t>
  </si>
  <si>
    <t>Spikes</t>
  </si>
  <si>
    <t>N/A</t>
  </si>
  <si>
    <t>Workout Shoes</t>
  </si>
  <si>
    <t>Monday</t>
  </si>
  <si>
    <t>Northridge High School</t>
  </si>
  <si>
    <t>Location:</t>
  </si>
  <si>
    <t>Surface</t>
  </si>
  <si>
    <t>Road</t>
  </si>
  <si>
    <t>Track</t>
  </si>
  <si>
    <t>Grass</t>
  </si>
  <si>
    <t>Dirt Trail</t>
  </si>
  <si>
    <t>Any</t>
  </si>
  <si>
    <t>Turf Field</t>
  </si>
  <si>
    <t>Areobic Running</t>
  </si>
  <si>
    <t>(in minutes)</t>
  </si>
  <si>
    <t>(in miles)</t>
  </si>
  <si>
    <t>Totals:</t>
  </si>
  <si>
    <t>Tuesday</t>
  </si>
  <si>
    <t>Wednesday</t>
  </si>
  <si>
    <t>Thursday</t>
  </si>
  <si>
    <t>Friday</t>
  </si>
  <si>
    <t>Long Run</t>
  </si>
  <si>
    <t>Race</t>
  </si>
  <si>
    <t>Saturday</t>
  </si>
  <si>
    <t>Total Time:</t>
  </si>
  <si>
    <t>Total Mileage</t>
  </si>
  <si>
    <t>Aggregate Totals</t>
  </si>
  <si>
    <t>Low Volume</t>
  </si>
  <si>
    <t>High Volume</t>
  </si>
  <si>
    <t>Core</t>
  </si>
  <si>
    <t>Strength</t>
  </si>
  <si>
    <t>Time by Category</t>
  </si>
  <si>
    <t>Mileage by Category</t>
  </si>
  <si>
    <t>Daily Schedule</t>
  </si>
  <si>
    <t>Day of Week</t>
  </si>
  <si>
    <t>Type of Training Day</t>
  </si>
  <si>
    <t>Sunday</t>
  </si>
  <si>
    <t>Easy Run</t>
  </si>
  <si>
    <t>Rest Day</t>
  </si>
  <si>
    <t>Workout</t>
  </si>
  <si>
    <t>Pre-Race</t>
  </si>
  <si>
    <t>Recovery Run</t>
  </si>
  <si>
    <t>Rest</t>
  </si>
  <si>
    <t>Exercise</t>
  </si>
  <si>
    <t>Routine</t>
  </si>
  <si>
    <t>Sets</t>
  </si>
  <si>
    <t>Reps</t>
  </si>
  <si>
    <t>Bulgarian Split Squats</t>
  </si>
  <si>
    <t>5-8</t>
  </si>
  <si>
    <t>Front Squat (or Goblet Squat)</t>
  </si>
  <si>
    <t>Nordic Hamstring Curl</t>
  </si>
  <si>
    <t>Assisted Single Leg Squat (TRX or Chair)</t>
  </si>
  <si>
    <t>10-15 each leg</t>
  </si>
  <si>
    <t>5-8 each leg</t>
  </si>
  <si>
    <t>Kettlebell Swing</t>
  </si>
  <si>
    <t>20</t>
  </si>
  <si>
    <t>Romanian Deadlift (weighted or single leg)</t>
  </si>
  <si>
    <t>5-10</t>
  </si>
  <si>
    <t>Goblet Squat</t>
  </si>
  <si>
    <t>8-12</t>
  </si>
  <si>
    <t>15 each leg</t>
  </si>
  <si>
    <t>Step-Ups</t>
  </si>
  <si>
    <t>Single Leg Glute Bridge</t>
  </si>
  <si>
    <t>Dumbbell Squat Jump</t>
  </si>
  <si>
    <t>Lower Body C</t>
  </si>
  <si>
    <t>Kneeling Snatch to Knee Drive (Barbell or Dumbbells)</t>
  </si>
  <si>
    <t>Standing Broad Jumps</t>
  </si>
  <si>
    <t>5</t>
  </si>
  <si>
    <t>6-10</t>
  </si>
  <si>
    <t>Double Leg Pogo Hops</t>
  </si>
  <si>
    <t>10-15</t>
  </si>
  <si>
    <t>Box Jumps</t>
  </si>
  <si>
    <t>Jump Squats</t>
  </si>
  <si>
    <t>Lower Body D</t>
  </si>
  <si>
    <t>Sprinter Lunge Jumps</t>
  </si>
  <si>
    <t>Single Leg Pogo Hops</t>
  </si>
  <si>
    <t>Skater Hops</t>
  </si>
  <si>
    <t>6-8 each leg</t>
  </si>
  <si>
    <t>8-10 each leg</t>
  </si>
  <si>
    <t>Hang Power Clean or Weighted Box Jumps</t>
  </si>
  <si>
    <t>V-Ups</t>
  </si>
  <si>
    <t>Side Plank Leg Raise</t>
  </si>
  <si>
    <t>10 each side</t>
  </si>
  <si>
    <t>Mountain Climbers</t>
  </si>
  <si>
    <t>25 each leg</t>
  </si>
  <si>
    <t>Candlesticks</t>
  </si>
  <si>
    <t>Plank Shoulder Touches</t>
  </si>
  <si>
    <t>1 minute</t>
  </si>
  <si>
    <t>Suitcases</t>
  </si>
  <si>
    <t>Supermans</t>
  </si>
  <si>
    <t>Bicycle Crunches</t>
  </si>
  <si>
    <t>20 each side</t>
  </si>
  <si>
    <t>Burpees</t>
  </si>
  <si>
    <t>12</t>
  </si>
  <si>
    <t>Legs up toe touches</t>
  </si>
  <si>
    <t>Strenth &amp; Core Routines</t>
  </si>
  <si>
    <t>% (LV)</t>
  </si>
  <si>
    <t>% (HV)</t>
  </si>
  <si>
    <t>% (Avg)</t>
  </si>
  <si>
    <t>Low Vol</t>
  </si>
  <si>
    <t>Weekly Notes</t>
  </si>
  <si>
    <t>https://www.youtube.com/watch?v=SkNsa3eBwLA</t>
  </si>
  <si>
    <t>https://www.youtube.com/watch?v=x6Xh7WqVh-M</t>
  </si>
  <si>
    <t>https://www.youtube.com/watch?v=YiZr79uC_yE</t>
  </si>
  <si>
    <t>https://www.youtube.com/watch?v=_wTnziOp_7g</t>
  </si>
  <si>
    <t>https://www.youtube.com/watch?v=zSww9F2ZEW8&amp;t=328s</t>
  </si>
  <si>
    <t>https://www.youtube.com/watch?v=cWoPMoxYHz0</t>
  </si>
  <si>
    <t>https://www.youtube.com/watch?v=yGswPtbSlro</t>
  </si>
  <si>
    <t>Reverse Lunge</t>
  </si>
  <si>
    <t>Select Your Assigned Routine:</t>
  </si>
  <si>
    <t>https://www.youtube.com/watch?v=5frs7_F2SrU&amp;pp=ygUNcmV2ZXJzZSBsdW5nZQ%3D%3D</t>
  </si>
  <si>
    <t>https://www.youtube.com/watch?v=elhu-WC1qk4&amp;pp=ygUIc3RlcCB1cHM%3D</t>
  </si>
  <si>
    <t>https://www.youtube.com/watch?v=egs6m4J8u8c</t>
  </si>
  <si>
    <t>https://www.youtube.com/watch?v=-qu2L4S2xtU&amp;pp=ygUTZHVtYmJlbGwganVtcCBzcXVhdA%3D%3D</t>
  </si>
  <si>
    <t>https://youtube.com/clip/UgkxXrf-8xvEHQDXCNwMGxLAqMspqWVrD82n?si=7HAU8ZTibnLQF8F2</t>
  </si>
  <si>
    <t>Location</t>
  </si>
  <si>
    <t>Push-Ups</t>
  </si>
  <si>
    <t>Pull-Ups</t>
  </si>
  <si>
    <t>Until failure</t>
  </si>
  <si>
    <t>Dips</t>
  </si>
  <si>
    <t>Pike Push-Ups</t>
  </si>
  <si>
    <t>5-15 minute easy cool down.</t>
  </si>
  <si>
    <t>Short warmup (800-1200M)</t>
  </si>
  <si>
    <t>Choose ~5 dynamic drills and complete with good form and intention. Finish with leg swings.</t>
  </si>
  <si>
    <t>2x 100M strides, in preparation for the flying 30s.</t>
  </si>
  <si>
    <t>Change into spikes in preparation for the flying 30s.</t>
  </si>
  <si>
    <t>4x 30M flys, run at 100% relaxed effort. Focus on sprint form, building maximum speed. Full recovery between each rep.</t>
  </si>
  <si>
    <t>Change into workout shoes for threshold reps.</t>
  </si>
  <si>
    <t>Change into spikes in preparation for 150s.</t>
  </si>
  <si>
    <t>4-6 150M @ goal 1600M pace. Walk/jog 250M recovery then wait until breathing has normalized before starting next rep.</t>
  </si>
  <si>
    <t>Change into trainers for cool down.</t>
  </si>
  <si>
    <t>Standard hurdle mobility work.</t>
  </si>
  <si>
    <t>30-60 minute easy run.</t>
  </si>
  <si>
    <t>Standard hudle mobility drills.</t>
  </si>
  <si>
    <t>Hill Sprints</t>
  </si>
  <si>
    <t>Hip Flexor Band Work</t>
  </si>
  <si>
    <t>10-20 reps each side</t>
  </si>
  <si>
    <t>https://www.youtube.com/watch?v=LeBOkz-3vtQ</t>
  </si>
  <si>
    <t>4-6x 100M…these are like Tueller's 4x100s…take them nice and easy.</t>
  </si>
  <si>
    <t>Pre-Race 200M Gear Changes</t>
  </si>
  <si>
    <t>Pre-Race 100M Step Downs</t>
  </si>
  <si>
    <t>Gentle 4x100Ms to flush out the legs.</t>
  </si>
  <si>
    <t>Choose 5 dyamic drills and complete. End with leg swings</t>
  </si>
  <si>
    <t>2x 100M strides. Relaxed with good form.</t>
  </si>
  <si>
    <t>Change into spikes for 30M flys</t>
  </si>
  <si>
    <t>Standard hurdle mobility routine</t>
  </si>
  <si>
    <t>30-60 minute recovery run</t>
  </si>
  <si>
    <t xml:space="preserve">Single Leg Pogo Hops </t>
  </si>
  <si>
    <t>10-15 reps each side</t>
  </si>
  <si>
    <t>Lower Body E</t>
  </si>
  <si>
    <t>Jump Lunges</t>
  </si>
  <si>
    <t>10 reps each side</t>
  </si>
  <si>
    <t>https://www.youtube.com/watch?v=kq3eB5KVcNk</t>
  </si>
  <si>
    <t>https://www.youtube.com/watch?v=U12iOibPX98</t>
  </si>
  <si>
    <t>12-20x 400M @ T, 30 seconds standing recovery</t>
  </si>
  <si>
    <t>2x200M gear changes, finishing ~@800M effort (for the last 50M or so) (Spikes optional)</t>
  </si>
  <si>
    <t>Standard hurdle mobility drills</t>
  </si>
  <si>
    <t>800M and 3200M races at Farmington Invitational</t>
  </si>
  <si>
    <t>Recovery from race effort</t>
  </si>
  <si>
    <t>15-20 minute easy cool down</t>
  </si>
  <si>
    <t>Pre-racem warmup up</t>
  </si>
  <si>
    <t>15-30 minute SubT during the long run</t>
  </si>
  <si>
    <t>15-30 minute easy long run</t>
  </si>
  <si>
    <t>30 minute easy long run</t>
  </si>
  <si>
    <t>4x 100M gentle strides</t>
  </si>
  <si>
    <t>This training is for Aaron, Nate, Jeffrey, Michael, and Mason, who will not be racing this week. Let's focus on getting in some quality sessions. We don't have many more uninterrupted weeks. Easy doubles as necessary to hit weekly mileage, but be careful not to overdo it.  Let's be ready to race on Wednesday and hit our workouts when they come. We want to maintain good mileage, but mileage is a means to an end...not the end in and of itself.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</si>
</sst>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F800]dddd\,\ mmmm\ dd\,\ yyyy"/>
    <numFmt numFmtId="166" formatCode="0.0%"/>
  </numFmts>
  <fonts count="11">
    <font>
      <sz val="12"/>
      <color theme="1"/>
      <name val="Aptos Narrow"/>
      <family val="2"/>
      <scheme val="minor"/>
    </font>
    <font>
      <sz val="12"/>
      <color theme="1"/>
      <name val="Aptos Narrow"/>
      <family val="2"/>
      <scheme val="minor"/>
    </font>
    <font>
      <sz val="12"/>
      <color theme="1"/>
      <name val="Avenir Book"/>
      <family val="2"/>
    </font>
    <font>
      <b/>
      <sz val="12"/>
      <color theme="1"/>
      <name val="Avenir Book"/>
      <family val="2"/>
    </font>
    <font>
      <i/>
      <sz val="12"/>
      <color theme="1"/>
      <name val="Avenir Book"/>
      <family val="2"/>
    </font>
    <font>
      <i/>
      <sz val="12"/>
      <color theme="1"/>
      <name val="Aptos Narrow"/>
      <family val="2"/>
      <scheme val="minor"/>
    </font>
    <font>
      <sz val="16"/>
      <color theme="0"/>
      <name val="Avenir Book"/>
      <family val="2"/>
    </font>
    <font>
      <i/>
      <sz val="10"/>
      <color theme="0"/>
      <name val="Avenir Book"/>
      <family val="2"/>
    </font>
    <font>
      <sz val="12"/>
      <color theme="0"/>
      <name val="Avenir Book"/>
      <family val="2"/>
    </font>
    <font>
      <u/>
      <sz val="12"/>
      <color theme="10"/>
      <name val="Aptos Narrow"/>
      <family val="2"/>
      <scheme val="minor"/>
    </font>
    <font>
      <sz val="12"/>
      <color rgb="FF000000"/>
      <name val="Avenir Book"/>
      <family val="2"/>
    </font>
  </fonts>
  <fills count="12">
    <fill>
      <patternFill patternType="none"/>
    </fill>
    <fill>
      <patternFill patternType="gray125"/>
    </fill>
    <fill>
      <patternFill patternType="solid">
        <fgColor theme="1" tint="0.49998474074526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4"/>
        <bgColor indexed="64"/>
      </patternFill>
    </fill>
    <fill>
      <patternFill patternType="solid">
        <fgColor theme="1"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95">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5" fillId="0" borderId="0" xfId="0" applyFont="1" applyAlignment="1">
      <alignment wrapText="1"/>
    </xf>
    <xf numFmtId="0" fontId="6" fillId="3" borderId="1" xfId="0" applyFont="1" applyFill="1" applyBorder="1" applyAlignment="1">
      <alignment vertical="center"/>
    </xf>
    <xf numFmtId="164" fontId="6" fillId="3" borderId="1" xfId="0" applyNumberFormat="1" applyFont="1" applyFill="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left" vertical="center"/>
    </xf>
    <xf numFmtId="0" fontId="8" fillId="11" borderId="1" xfId="0" applyFont="1" applyFill="1" applyBorder="1" applyAlignment="1">
      <alignment horizontal="center" vertical="center"/>
    </xf>
    <xf numFmtId="9" fontId="2" fillId="5" borderId="1" xfId="1" applyFont="1" applyFill="1" applyBorder="1" applyAlignment="1">
      <alignment horizontal="center" vertical="center"/>
    </xf>
    <xf numFmtId="9" fontId="2" fillId="7" borderId="1" xfId="1" applyFont="1" applyFill="1" applyBorder="1" applyAlignment="1">
      <alignment horizontal="center" vertical="center"/>
    </xf>
    <xf numFmtId="9" fontId="8" fillId="8" borderId="1" xfId="1" applyFont="1" applyFill="1" applyBorder="1" applyAlignment="1">
      <alignment horizontal="center" vertical="center"/>
    </xf>
    <xf numFmtId="9" fontId="8" fillId="10" borderId="1" xfId="1" applyFont="1" applyFill="1" applyBorder="1" applyAlignment="1">
      <alignment horizontal="center" vertical="center"/>
    </xf>
    <xf numFmtId="9" fontId="8" fillId="6" borderId="1" xfId="1" applyFont="1" applyFill="1" applyBorder="1" applyAlignment="1">
      <alignment horizontal="center" vertical="center"/>
    </xf>
    <xf numFmtId="9" fontId="8" fillId="11" borderId="1" xfId="1" applyFont="1" applyFill="1" applyBorder="1" applyAlignment="1">
      <alignment horizontal="center" vertical="center"/>
    </xf>
    <xf numFmtId="9" fontId="2" fillId="0" borderId="1" xfId="1" applyFont="1" applyFill="1" applyBorder="1" applyAlignment="1">
      <alignment horizontal="center" vertical="center"/>
    </xf>
    <xf numFmtId="0" fontId="2" fillId="0" borderId="1" xfId="0" applyFont="1" applyBorder="1" applyAlignment="1">
      <alignment horizontal="right" vertical="center"/>
    </xf>
    <xf numFmtId="9" fontId="2" fillId="0" borderId="1" xfId="1" applyFont="1" applyBorder="1" applyAlignment="1">
      <alignment horizontal="center" vertical="center"/>
    </xf>
    <xf numFmtId="165" fontId="2" fillId="0" borderId="0" xfId="0" applyNumberFormat="1" applyFont="1" applyAlignment="1">
      <alignment horizontal="center" vertical="center"/>
    </xf>
    <xf numFmtId="20"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vertical="center"/>
    </xf>
    <xf numFmtId="165"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vertical="center"/>
    </xf>
    <xf numFmtId="20" fontId="2" fillId="5" borderId="1" xfId="0" applyNumberFormat="1" applyFont="1" applyFill="1" applyBorder="1" applyAlignment="1">
      <alignment horizontal="center" vertical="center"/>
    </xf>
    <xf numFmtId="166" fontId="2" fillId="5" borderId="1" xfId="1" applyNumberFormat="1" applyFont="1" applyFill="1" applyBorder="1" applyAlignment="1">
      <alignment horizontal="center" vertical="center"/>
    </xf>
    <xf numFmtId="20" fontId="2" fillId="7" borderId="1" xfId="0" applyNumberFormat="1" applyFont="1" applyFill="1" applyBorder="1" applyAlignment="1">
      <alignment horizontal="center" vertical="center"/>
    </xf>
    <xf numFmtId="166" fontId="2" fillId="7" borderId="1" xfId="1" applyNumberFormat="1" applyFont="1" applyFill="1" applyBorder="1" applyAlignment="1">
      <alignment horizontal="center" vertical="center"/>
    </xf>
    <xf numFmtId="0" fontId="8" fillId="8" borderId="1" xfId="0" applyFont="1" applyFill="1" applyBorder="1" applyAlignment="1">
      <alignment vertical="center"/>
    </xf>
    <xf numFmtId="20" fontId="8" fillId="8" borderId="1" xfId="0" applyNumberFormat="1" applyFont="1" applyFill="1" applyBorder="1" applyAlignment="1">
      <alignment horizontal="center" vertical="center"/>
    </xf>
    <xf numFmtId="166" fontId="8" fillId="8" borderId="1" xfId="1" applyNumberFormat="1" applyFont="1" applyFill="1" applyBorder="1" applyAlignment="1">
      <alignment horizontal="center" vertical="center"/>
    </xf>
    <xf numFmtId="0" fontId="8" fillId="9" borderId="1" xfId="0" applyFont="1" applyFill="1" applyBorder="1" applyAlignment="1">
      <alignment vertical="center"/>
    </xf>
    <xf numFmtId="20" fontId="8" fillId="9" borderId="1" xfId="0" applyNumberFormat="1" applyFont="1" applyFill="1" applyBorder="1" applyAlignment="1">
      <alignment horizontal="center" vertical="center"/>
    </xf>
    <xf numFmtId="166" fontId="8" fillId="9" borderId="1" xfId="1" applyNumberFormat="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vertical="center"/>
    </xf>
    <xf numFmtId="20" fontId="8" fillId="6" borderId="1" xfId="0"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8" fillId="11" borderId="1" xfId="0" applyFont="1" applyFill="1" applyBorder="1" applyAlignment="1">
      <alignment vertical="center"/>
    </xf>
    <xf numFmtId="166" fontId="8" fillId="11" borderId="1" xfId="1" applyNumberFormat="1" applyFont="1" applyFill="1" applyBorder="1" applyAlignment="1">
      <alignment horizontal="center" vertical="center"/>
    </xf>
    <xf numFmtId="20" fontId="8" fillId="11"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xf>
    <xf numFmtId="165" fontId="3" fillId="0" borderId="0" xfId="0" applyNumberFormat="1" applyFont="1" applyAlignment="1">
      <alignment horizontal="center" vertical="center"/>
    </xf>
    <xf numFmtId="0" fontId="9" fillId="0" borderId="0" xfId="2"/>
    <xf numFmtId="0" fontId="9" fillId="0" borderId="0" xfId="2" applyAlignment="1">
      <alignment vertical="center"/>
    </xf>
    <xf numFmtId="49" fontId="3" fillId="0" borderId="10"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7" fillId="2" borderId="1" xfId="0" quotePrefix="1" applyFont="1" applyFill="1" applyBorder="1" applyAlignment="1">
      <alignment horizontal="center" vertical="center"/>
    </xf>
    <xf numFmtId="0" fontId="7" fillId="2" borderId="1" xfId="0" applyFont="1" applyFill="1" applyBorder="1" applyAlignment="1">
      <alignment horizontal="center" vertical="center"/>
    </xf>
    <xf numFmtId="0" fontId="4" fillId="0" borderId="0" xfId="0" applyFont="1" applyAlignment="1">
      <alignment horizontal="center" vertical="center" wrapText="1"/>
    </xf>
    <xf numFmtId="0" fontId="3" fillId="4" borderId="1" xfId="0" applyFont="1" applyFill="1" applyBorder="1" applyAlignment="1">
      <alignment horizontal="left" vertical="center"/>
    </xf>
    <xf numFmtId="0" fontId="3" fillId="0" borderId="0" xfId="0" applyFont="1" applyAlignment="1">
      <alignment horizontal="left" vertical="center"/>
    </xf>
    <xf numFmtId="0" fontId="3" fillId="4" borderId="1" xfId="0" applyFont="1" applyFill="1" applyBorder="1" applyAlignment="1">
      <alignment horizontal="left" vertical="center" wrapText="1"/>
    </xf>
    <xf numFmtId="0" fontId="6" fillId="3" borderId="1" xfId="0" applyFont="1" applyFill="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cellXfs>
  <cellStyles count="3">
    <cellStyle name="Hyperlink" xfId="2" builtinId="8"/>
    <cellStyle name="Normal" xfId="0" builtinId="0"/>
    <cellStyle name="Percent" xfId="1" builtinId="5"/>
  </cellStyles>
  <dxfs count="1118">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AFAC8"/>
      <color rgb="FFFF3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95C1F-72BF-8048-AF19-4BC109754AA4}" name="TrainingTable" displayName="TrainingTable" ref="A1:C33" totalsRowShown="0" headerRowDxfId="1117" headerRowBorderDxfId="1116" tableBorderDxfId="1115" totalsRowBorderDxfId="1114">
  <autoFilter ref="A1:C33" xr:uid="{FF795C1F-72BF-8048-AF19-4BC109754AA4}"/>
  <tableColumns count="3">
    <tableColumn id="1" xr3:uid="{797539E5-C30E-C347-9E62-77070737E32D}" name="Category of Training Stimulus" dataDxfId="1113"/>
    <tableColumn id="2" xr3:uid="{CF079A49-3B75-8945-8D85-33DE537F2E7B}" name="Training Component" dataDxfId="1112"/>
    <tableColumn id="3" xr3:uid="{14E078D6-C756-AB4E-A5B8-549BDA9140C1}" name="Description" dataDxfId="1111"/>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5B5FF0-C24C-AB40-8E37-E36D1F969343}" name="Strength_Core2" displayName="Strength_Core2" ref="A1:E44" totalsRowShown="0" headerRowDxfId="1110" dataDxfId="1109">
  <autoFilter ref="A1:E44" xr:uid="{A95B5FF0-C24C-AB40-8E37-E36D1F969343}"/>
  <tableColumns count="5">
    <tableColumn id="1" xr3:uid="{E9AB92C4-8B67-3D4B-A8C6-B78C1D4BEEE7}" name="Exercise" dataDxfId="1108"/>
    <tableColumn id="2" xr3:uid="{1A4AEDDF-E23C-3946-AE38-5C5CF7F9C0CE}" name="Routine" dataDxfId="1107"/>
    <tableColumn id="3" xr3:uid="{DF3B3656-9776-1E47-9C7A-2D19CBE10A25}" name="Sets" dataDxfId="1106"/>
    <tableColumn id="4" xr3:uid="{215C473A-1C36-7140-8726-D4CA58A8BDDE}" name="Reps" dataDxfId="1105"/>
    <tableColumn id="5" xr3:uid="{CE501D42-6216-6142-8A4D-7407FA435D0A}" name="Description" dataDxfId="1104"/>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watch?v=5frs7_F2SrU&amp;pp=ygUNcmV2ZXJzZSBsdW5nZQ%3D%3D" TargetMode="External"/><Relationship Id="rId13" Type="http://schemas.openxmlformats.org/officeDocument/2006/relationships/table" Target="../tables/table2.xml"/><Relationship Id="rId3" Type="http://schemas.openxmlformats.org/officeDocument/2006/relationships/hyperlink" Target="https://www.youtube.com/watch?v=YiZr79uC_yE" TargetMode="External"/><Relationship Id="rId7" Type="http://schemas.openxmlformats.org/officeDocument/2006/relationships/hyperlink" Target="https://www.youtube.com/watch?v=yGswPtbSlro" TargetMode="External"/><Relationship Id="rId12" Type="http://schemas.openxmlformats.org/officeDocument/2006/relationships/hyperlink" Target="https://youtube.com/clip/UgkxXrf-8xvEHQDXCNwMGxLAqMspqWVrD82n?si=7HAU8ZTibnLQF8F2" TargetMode="External"/><Relationship Id="rId2" Type="http://schemas.openxmlformats.org/officeDocument/2006/relationships/hyperlink" Target="https://www.youtube.com/watch?v=x6Xh7WqVh-M" TargetMode="External"/><Relationship Id="rId1" Type="http://schemas.openxmlformats.org/officeDocument/2006/relationships/hyperlink" Target="https://www.youtube.com/watch?v=SkNsa3eBwLA" TargetMode="External"/><Relationship Id="rId6" Type="http://schemas.openxmlformats.org/officeDocument/2006/relationships/hyperlink" Target="https://www.youtube.com/watch?v=cWoPMoxYHz0" TargetMode="External"/><Relationship Id="rId11" Type="http://schemas.openxmlformats.org/officeDocument/2006/relationships/hyperlink" Target="https://www.youtube.com/watch?v=-qu2L4S2xtU&amp;pp=ygUTZHVtYmJlbGwganVtcCBzcXVhdA%3D%3D" TargetMode="External"/><Relationship Id="rId5" Type="http://schemas.openxmlformats.org/officeDocument/2006/relationships/hyperlink" Target="https://www.youtube.com/watch?v=zSww9F2ZEW8&amp;t=328s" TargetMode="External"/><Relationship Id="rId10" Type="http://schemas.openxmlformats.org/officeDocument/2006/relationships/hyperlink" Target="https://www.youtube.com/watch?v=egs6m4J8u8c" TargetMode="External"/><Relationship Id="rId4" Type="http://schemas.openxmlformats.org/officeDocument/2006/relationships/hyperlink" Target="https://www.youtube.com/watch?v=_wTnziOp_7g" TargetMode="External"/><Relationship Id="rId9" Type="http://schemas.openxmlformats.org/officeDocument/2006/relationships/hyperlink" Target="https://www.youtube.com/watch?v=elhu-WC1qk4&amp;pp=ygUIc3RlcCB1cHM%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E2F-4395-9A4F-90EF-80DBA2838BFE}">
  <dimension ref="A1:AV99"/>
  <sheetViews>
    <sheetView tabSelected="1" zoomScale="140" zoomScaleNormal="140" workbookViewId="0">
      <selection activeCell="H20" sqref="H20"/>
    </sheetView>
  </sheetViews>
  <sheetFormatPr baseColWidth="10" defaultRowHeight="17"/>
  <cols>
    <col min="1" max="1" width="25.1640625" style="2" customWidth="1"/>
    <col min="2" max="3" width="19.1640625" style="48" customWidth="1"/>
    <col min="4" max="4" width="13.33203125" style="16" customWidth="1"/>
    <col min="5" max="5" width="13.33203125" style="48" customWidth="1"/>
    <col min="6" max="6" width="13.33203125" style="16" customWidth="1"/>
    <col min="7" max="7" width="3.5" style="2" customWidth="1"/>
    <col min="8" max="8" width="16" style="2" customWidth="1"/>
    <col min="9" max="9" width="22.1640625" style="2" customWidth="1"/>
    <col min="10" max="11" width="15.6640625" style="2" customWidth="1"/>
    <col min="12" max="48" width="10.83203125" style="2"/>
  </cols>
  <sheetData>
    <row r="1" spans="1:16" ht="22" customHeight="1">
      <c r="A1" s="51" t="s">
        <v>82</v>
      </c>
      <c r="B1" s="52" t="s">
        <v>155</v>
      </c>
      <c r="C1" s="52" t="s">
        <v>84</v>
      </c>
      <c r="D1" s="15"/>
      <c r="E1" s="76"/>
      <c r="H1" s="79" t="s">
        <v>89</v>
      </c>
      <c r="I1" s="79"/>
      <c r="J1" s="79"/>
      <c r="K1" s="79"/>
    </row>
    <row r="2" spans="1:16" ht="22" customHeight="1">
      <c r="A2" s="6" t="s">
        <v>80</v>
      </c>
      <c r="B2" s="49" t="str">
        <f>O2&amp;" hours "&amp;(O3-O2)*(60)&amp; " minutes"</f>
        <v>3 hours 45 minutes</v>
      </c>
      <c r="C2" s="49" t="str">
        <f>P2&amp;" hours "&amp;ROUND((P3-P2)*(60),2)&amp; " minutes"</f>
        <v>6 hours 23 minutes</v>
      </c>
      <c r="H2" s="51" t="s">
        <v>90</v>
      </c>
      <c r="I2" s="51" t="s">
        <v>91</v>
      </c>
      <c r="J2" s="51" t="s">
        <v>86</v>
      </c>
      <c r="K2" s="51" t="s">
        <v>85</v>
      </c>
      <c r="O2" s="50">
        <f>INT((Monday!$M$10+Tuesday!$M$10+Wednesday!$M$10+Thursday!$M$10+Friday!$M$10+Saturday!$M$10)/(60))</f>
        <v>3</v>
      </c>
      <c r="P2" s="50">
        <f>INT((Monday!$N$10+Tuesday!$N$10+Wednesday!$N$10+Thursday!$N$10+Friday!$N$10+Saturday!$N$10)/(60))</f>
        <v>6</v>
      </c>
    </row>
    <row r="3" spans="1:16" ht="22" customHeight="1">
      <c r="A3" s="6" t="s">
        <v>81</v>
      </c>
      <c r="B3" s="23" t="str">
        <f>(Monday!Q10+Tuesday!Q10+Wednesday!Q10+Thursday!Q10+Friday!Q10+Saturday!Q10)&amp;" miles"</f>
        <v>28.35 miles</v>
      </c>
      <c r="C3" s="23" t="str">
        <f>(Monday!$R$10+Tuesday!$R$10+Wednesday!$R$10+Thursday!$R$10+Friday!$R$10+Saturday!$R$10)&amp;" miles"</f>
        <v>53.3 miles</v>
      </c>
      <c r="H3" s="6" t="s">
        <v>59</v>
      </c>
      <c r="I3" s="6" t="s">
        <v>95</v>
      </c>
      <c r="J3" s="6" t="s">
        <v>8</v>
      </c>
      <c r="K3" s="6"/>
      <c r="O3" s="2">
        <f>(Monday!$M$10+Tuesday!$M$10+Wednesday!$M$10+Thursday!$M$10+Friday!$M$10+Saturday!$M$10)/(60)</f>
        <v>3.75</v>
      </c>
      <c r="P3" s="2">
        <f>(Monday!$N$10+Tuesday!$N$10+Wednesday!$N$10+Thursday!$N$10+Friday!$N$10+Saturday!$N$10)/(60)</f>
        <v>6.3833333333333337</v>
      </c>
    </row>
    <row r="4" spans="1:16" ht="22" customHeight="1">
      <c r="H4" s="6" t="s">
        <v>73</v>
      </c>
      <c r="I4" s="6" t="s">
        <v>97</v>
      </c>
      <c r="J4" s="6"/>
      <c r="K4" s="6" t="s">
        <v>4</v>
      </c>
    </row>
    <row r="5" spans="1:16" ht="22" customHeight="1">
      <c r="A5" s="51" t="s">
        <v>87</v>
      </c>
      <c r="B5" s="52" t="s">
        <v>83</v>
      </c>
      <c r="C5" s="52" t="s">
        <v>84</v>
      </c>
      <c r="D5" s="53" t="s">
        <v>152</v>
      </c>
      <c r="E5" s="52" t="s">
        <v>153</v>
      </c>
      <c r="F5" s="53" t="s">
        <v>154</v>
      </c>
      <c r="H5" s="6" t="s">
        <v>74</v>
      </c>
      <c r="I5" s="6" t="s">
        <v>96</v>
      </c>
      <c r="J5" s="6"/>
      <c r="K5" s="6" t="s">
        <v>5</v>
      </c>
    </row>
    <row r="6" spans="1:16" ht="22" customHeight="1">
      <c r="A6" s="54" t="s">
        <v>17</v>
      </c>
      <c r="B6" s="55">
        <f>TIME(,(Monday!M4+Tuesday!M4+Wednesday!M4+Thursday!M4+Friday!M4+Saturday!M4),)</f>
        <v>0.11666666666666667</v>
      </c>
      <c r="C6" s="55">
        <f>TIME(,(Monday!N4+Tuesday!N4+Wednesday!N4+Thursday!N4+Friday!N4+Saturday!N4),)</f>
        <v>0.2048611111111111</v>
      </c>
      <c r="D6" s="56">
        <f t="shared" ref="D6:D11" si="0">(B6/SUM($B$6:$B$11))</f>
        <v>0.7466666666666667</v>
      </c>
      <c r="E6" s="56">
        <f>(C6/SUM($C$6:$C$11))</f>
        <v>0.77023498694516968</v>
      </c>
      <c r="F6" s="56">
        <f>(D6+E6)/2</f>
        <v>0.75845082680591824</v>
      </c>
      <c r="H6" s="6" t="s">
        <v>75</v>
      </c>
      <c r="I6" s="6" t="s">
        <v>78</v>
      </c>
      <c r="J6" s="6" t="s">
        <v>7</v>
      </c>
      <c r="K6" s="6"/>
    </row>
    <row r="7" spans="1:16" ht="22" customHeight="1">
      <c r="A7" s="29" t="s">
        <v>34</v>
      </c>
      <c r="B7" s="57">
        <f>TIME(,(Monday!M5+Tuesday!M5+Wednesday!M5+Thursday!M5+Friday!M5+Saturday!M5),)</f>
        <v>8.3333333333333332E-3</v>
      </c>
      <c r="C7" s="57">
        <f>TIME(,(Monday!N5+Tuesday!N5+Wednesday!N5+Thursday!N5+Friday!N5+Saturday!N5),)</f>
        <v>8.3333333333333332E-3</v>
      </c>
      <c r="D7" s="58">
        <f t="shared" si="0"/>
        <v>5.333333333333333E-2</v>
      </c>
      <c r="E7" s="58">
        <f t="shared" ref="E7:E11" si="1">(C7/SUM($C$6:$C$11))</f>
        <v>3.1331592689295036E-2</v>
      </c>
      <c r="F7" s="58">
        <f t="shared" ref="F7:F11" si="2">(D7+E7)/2</f>
        <v>4.2332463011314186E-2</v>
      </c>
      <c r="H7" s="6" t="s">
        <v>76</v>
      </c>
      <c r="I7" s="6" t="s">
        <v>97</v>
      </c>
      <c r="J7" s="6"/>
      <c r="K7" s="6" t="s">
        <v>6</v>
      </c>
    </row>
    <row r="8" spans="1:16" ht="22" customHeight="1">
      <c r="A8" s="59" t="s">
        <v>22</v>
      </c>
      <c r="B8" s="60">
        <f>TIME(,(Monday!M6+Tuesday!M6+Wednesday!M6+Thursday!M6+Friday!M6+Saturday!M6),)</f>
        <v>2.0833333333333332E-2</v>
      </c>
      <c r="C8" s="60">
        <f>TIME(,(Monday!N6+Tuesday!N6+Wednesday!N6+Thursday!N6+Friday!N6+Saturday!N6),)</f>
        <v>4.1666666666666664E-2</v>
      </c>
      <c r="D8" s="61">
        <f t="shared" si="0"/>
        <v>0.13333333333333333</v>
      </c>
      <c r="E8" s="61">
        <f t="shared" si="1"/>
        <v>0.1566579634464752</v>
      </c>
      <c r="F8" s="61">
        <f t="shared" si="2"/>
        <v>0.14499564838990425</v>
      </c>
      <c r="H8" s="6" t="s">
        <v>79</v>
      </c>
      <c r="I8" s="6" t="str">
        <f>Saturday!C1</f>
        <v>Long Run</v>
      </c>
      <c r="J8" s="6" t="s">
        <v>120</v>
      </c>
      <c r="K8" s="6"/>
    </row>
    <row r="9" spans="1:16" ht="22" customHeight="1">
      <c r="A9" s="62" t="s">
        <v>1</v>
      </c>
      <c r="B9" s="63">
        <f>TIME(,(Monday!M7+Tuesday!M7+Wednesday!M7+Thursday!M7+Friday!M7+Saturday!M7),)</f>
        <v>0</v>
      </c>
      <c r="C9" s="63">
        <f>TIME(,(Monday!N7+Tuesday!N7+Wednesday!N7+Thursday!N7+Friday!N7+Saturday!N7),)</f>
        <v>0</v>
      </c>
      <c r="D9" s="64">
        <f t="shared" si="0"/>
        <v>0</v>
      </c>
      <c r="E9" s="64">
        <f t="shared" si="1"/>
        <v>0</v>
      </c>
      <c r="F9" s="64">
        <f t="shared" si="2"/>
        <v>0</v>
      </c>
      <c r="H9" s="6" t="s">
        <v>92</v>
      </c>
      <c r="I9" s="6" t="s">
        <v>98</v>
      </c>
      <c r="J9" s="6"/>
      <c r="K9" s="6"/>
    </row>
    <row r="10" spans="1:16" ht="22" customHeight="1">
      <c r="A10" s="66" t="s">
        <v>2</v>
      </c>
      <c r="B10" s="67">
        <f>TIME(,(Monday!M8+Tuesday!M8+Wednesday!M8+Thursday!M8+Friday!M8+Saturday!M8),)</f>
        <v>9.0277777777777769E-3</v>
      </c>
      <c r="C10" s="67">
        <f>TIME(,(Monday!N8+Tuesday!N8+Wednesday!N8+Thursday!N8+Friday!N8+Saturday!N8),)</f>
        <v>9.7222222222222224E-3</v>
      </c>
      <c r="D10" s="68">
        <f t="shared" si="0"/>
        <v>5.7777777777777775E-2</v>
      </c>
      <c r="E10" s="68">
        <f t="shared" si="1"/>
        <v>3.6553524804177548E-2</v>
      </c>
      <c r="F10" s="68">
        <f t="shared" si="2"/>
        <v>4.7165651290977662E-2</v>
      </c>
    </row>
    <row r="11" spans="1:16" ht="22" customHeight="1">
      <c r="A11" s="69" t="s">
        <v>3</v>
      </c>
      <c r="B11" s="71">
        <f>TIME(,(Monday!M9+Tuesday!M9+Wednesday!M9+Thursday!M9+Friday!M9+Saturday!M9),)</f>
        <v>1.3888888888888889E-3</v>
      </c>
      <c r="C11" s="71">
        <f>TIME(,(Monday!N9+Tuesday!N9+Wednesday!N9+Thursday!N9+Friday!N9+Saturday!N9),)</f>
        <v>1.3888888888888889E-3</v>
      </c>
      <c r="D11" s="70">
        <f t="shared" si="0"/>
        <v>8.8888888888888889E-3</v>
      </c>
      <c r="E11" s="70">
        <f t="shared" si="1"/>
        <v>5.2219321148825066E-3</v>
      </c>
      <c r="F11" s="70">
        <f t="shared" si="2"/>
        <v>7.0554105018856977E-3</v>
      </c>
      <c r="H11" s="81" t="s">
        <v>156</v>
      </c>
      <c r="I11" s="81"/>
      <c r="J11" s="81"/>
      <c r="K11" s="81"/>
    </row>
    <row r="12" spans="1:16" ht="22" customHeight="1">
      <c r="H12" s="80" t="s">
        <v>221</v>
      </c>
      <c r="I12" s="80"/>
      <c r="J12" s="80"/>
      <c r="K12" s="80"/>
    </row>
    <row r="13" spans="1:16" ht="22" customHeight="1">
      <c r="A13" s="51" t="s">
        <v>88</v>
      </c>
      <c r="B13" s="52" t="s">
        <v>83</v>
      </c>
      <c r="C13" s="52" t="s">
        <v>84</v>
      </c>
      <c r="D13" s="53" t="s">
        <v>152</v>
      </c>
      <c r="E13" s="52" t="s">
        <v>153</v>
      </c>
      <c r="F13" s="53" t="s">
        <v>154</v>
      </c>
      <c r="H13" s="80"/>
      <c r="I13" s="80"/>
      <c r="J13" s="80"/>
      <c r="K13" s="80"/>
    </row>
    <row r="14" spans="1:16" ht="22" customHeight="1">
      <c r="A14" s="54" t="s">
        <v>17</v>
      </c>
      <c r="B14" s="28">
        <f>Monday!Q4+Tuesday!Q4+Wednesday!Q4+Thursday!Q4+Friday!Q4+Saturday!Q4</f>
        <v>18.899999999999999</v>
      </c>
      <c r="C14" s="28">
        <f>Monday!R4+Tuesday!R4+Wednesday!R4+Thursday!R4+Friday!R4+Saturday!R4</f>
        <v>38.75</v>
      </c>
      <c r="D14" s="56">
        <f>B14/(SUM($B$14:$B$19))</f>
        <v>0.66666666666666663</v>
      </c>
      <c r="E14" s="56">
        <f>C14/(SUM($C$14:$C$19))</f>
        <v>0.72701688555347088</v>
      </c>
      <c r="F14" s="56">
        <f t="shared" ref="F14:F19" si="3">(D14+E14)/2</f>
        <v>0.6968417761100687</v>
      </c>
      <c r="H14" s="80"/>
      <c r="I14" s="80"/>
      <c r="J14" s="80"/>
      <c r="K14" s="80"/>
    </row>
    <row r="15" spans="1:16" ht="22" customHeight="1">
      <c r="A15" s="29" t="s">
        <v>34</v>
      </c>
      <c r="B15" s="30">
        <f>Monday!Q5+Tuesday!Q5+Wednesday!Q5+Thursday!Q5+Friday!Q5+Saturday!Q5</f>
        <v>1.25</v>
      </c>
      <c r="C15" s="30">
        <f>Monday!R5+Tuesday!R5+Wednesday!R5+Thursday!R5+Friday!R5+Saturday!R5</f>
        <v>1.45</v>
      </c>
      <c r="D15" s="58">
        <f t="shared" ref="D15:D19" si="4">B15/(SUM($B$14:$B$19))</f>
        <v>4.409171075837743E-2</v>
      </c>
      <c r="E15" s="58">
        <f t="shared" ref="E15:E19" si="5">C15/(SUM($C$14:$C$19))</f>
        <v>2.7204502814258909E-2</v>
      </c>
      <c r="F15" s="58">
        <f t="shared" si="3"/>
        <v>3.5648106786318169E-2</v>
      </c>
      <c r="H15" s="80"/>
      <c r="I15" s="80"/>
      <c r="J15" s="80"/>
      <c r="K15" s="80"/>
    </row>
    <row r="16" spans="1:16" ht="22" customHeight="1">
      <c r="A16" s="59" t="s">
        <v>22</v>
      </c>
      <c r="B16" s="32">
        <f>Monday!Q6+Tuesday!Q6+Wednesday!Q6+Thursday!Q6+Friday!Q6+Saturday!Q6</f>
        <v>5.2</v>
      </c>
      <c r="C16" s="32">
        <f>Monday!R6+Tuesday!R6+Wednesday!R6+Thursday!R6+Friday!R6+Saturday!R6</f>
        <v>10</v>
      </c>
      <c r="D16" s="61">
        <f t="shared" si="4"/>
        <v>0.18342151675485011</v>
      </c>
      <c r="E16" s="61">
        <f t="shared" si="5"/>
        <v>0.18761726078799248</v>
      </c>
      <c r="F16" s="61">
        <f t="shared" si="3"/>
        <v>0.1855193887714213</v>
      </c>
      <c r="H16" s="80"/>
      <c r="I16" s="80"/>
      <c r="J16" s="80"/>
      <c r="K16" s="80"/>
    </row>
    <row r="17" spans="1:11" ht="22" customHeight="1">
      <c r="A17" s="62" t="s">
        <v>1</v>
      </c>
      <c r="B17" s="65">
        <f>Monday!Q7+Tuesday!Q7+Wednesday!Q7+Thursday!Q7+Friday!Q7+Saturday!Q7</f>
        <v>0</v>
      </c>
      <c r="C17" s="65">
        <f>Monday!R7+Tuesday!R7+Wednesday!R7+Thursday!R7+Friday!R7+Saturday!R7</f>
        <v>0</v>
      </c>
      <c r="D17" s="64">
        <f t="shared" si="4"/>
        <v>0</v>
      </c>
      <c r="E17" s="64">
        <f t="shared" si="5"/>
        <v>0</v>
      </c>
      <c r="F17" s="64">
        <f t="shared" si="3"/>
        <v>0</v>
      </c>
      <c r="H17" s="80"/>
      <c r="I17" s="80"/>
      <c r="J17" s="80"/>
      <c r="K17" s="80"/>
    </row>
    <row r="18" spans="1:11" ht="22" customHeight="1">
      <c r="A18" s="66" t="s">
        <v>2</v>
      </c>
      <c r="B18" s="34">
        <f>Monday!Q8+Tuesday!Q8+Wednesday!Q8+Thursday!Q8+Friday!Q8+Saturday!Q8</f>
        <v>2.9</v>
      </c>
      <c r="C18" s="34">
        <f>Monday!R8+Tuesday!R8+Wednesday!R8+Thursday!R8+Friday!R8+Saturday!R8</f>
        <v>3</v>
      </c>
      <c r="D18" s="68">
        <f t="shared" si="4"/>
        <v>0.10229276895943563</v>
      </c>
      <c r="E18" s="68">
        <f t="shared" si="5"/>
        <v>5.6285178236397747E-2</v>
      </c>
      <c r="F18" s="68">
        <f t="shared" si="3"/>
        <v>7.9288973597916687E-2</v>
      </c>
      <c r="H18" s="80"/>
      <c r="I18" s="80"/>
      <c r="J18" s="80"/>
      <c r="K18" s="80"/>
    </row>
    <row r="19" spans="1:11" ht="22" customHeight="1">
      <c r="A19" s="69" t="s">
        <v>3</v>
      </c>
      <c r="B19" s="38">
        <f>Monday!Q9+Tuesday!Q9+Wednesday!Q9+Thursday!Q9+Friday!Q9+Saturday!Q9</f>
        <v>0.1</v>
      </c>
      <c r="C19" s="38">
        <f>Monday!R9+Tuesday!R9+Wednesday!R9+Thursday!R9+Friday!R9+Saturday!R9</f>
        <v>0.1</v>
      </c>
      <c r="D19" s="70">
        <f t="shared" si="4"/>
        <v>3.5273368606701947E-3</v>
      </c>
      <c r="E19" s="70">
        <f t="shared" si="5"/>
        <v>1.876172607879925E-3</v>
      </c>
      <c r="F19" s="70">
        <f t="shared" si="3"/>
        <v>2.7017547342750598E-3</v>
      </c>
      <c r="H19" s="80"/>
      <c r="I19" s="80"/>
      <c r="J19" s="80"/>
      <c r="K19" s="80"/>
    </row>
    <row r="20" spans="1:11" ht="25" customHeight="1"/>
    <row r="21" spans="1:11" ht="25" customHeight="1"/>
    <row r="22" spans="1:11" ht="25" customHeight="1"/>
    <row r="23" spans="1:11" ht="25" customHeight="1"/>
    <row r="24" spans="1:11" ht="25" customHeight="1"/>
    <row r="25" spans="1:11" ht="25" customHeight="1"/>
    <row r="26" spans="1:11" ht="25" customHeight="1"/>
    <row r="27" spans="1:11" ht="25" customHeight="1"/>
    <row r="28" spans="1:11" ht="25" customHeight="1"/>
    <row r="29" spans="1:11" ht="25" customHeight="1"/>
    <row r="30" spans="1:11" ht="25" customHeight="1"/>
    <row r="31" spans="1:11" ht="25" customHeight="1"/>
    <row r="32" spans="1:11"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sheetData>
  <mergeCells count="3">
    <mergeCell ref="H1:K1"/>
    <mergeCell ref="H12:K19"/>
    <mergeCell ref="H11:K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0B9705-D6A8-C54F-8F88-EEF76D5FE452}">
          <x14:formula1>
            <xm:f>Data!$E$2:$E$50</xm:f>
          </x14:formula1>
          <xm:sqref>J3:J9 K4:K6 K8:K9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C8CD-C28B-B647-AAE7-0DCF19ECAB82}">
  <dimension ref="A1:T93"/>
  <sheetViews>
    <sheetView zoomScale="140" zoomScaleNormal="140" workbookViewId="0">
      <selection activeCell="A15" sqref="A15"/>
    </sheetView>
  </sheetViews>
  <sheetFormatPr baseColWidth="10" defaultRowHeight="17"/>
  <cols>
    <col min="1" max="1" width="21.83203125" customWidth="1"/>
    <col min="2" max="2" width="25.5" customWidth="1"/>
    <col min="3" max="4" width="17.5" customWidth="1"/>
    <col min="5" max="5" width="13.1640625" style="19" customWidth="1"/>
    <col min="6" max="6" width="70.5" style="19" customWidth="1"/>
    <col min="7" max="10" width="13.1640625" style="17" customWidth="1"/>
    <col min="11" max="11" width="7.1640625" customWidth="1"/>
    <col min="12" max="12" width="43.5" style="24" customWidth="1"/>
    <col min="13" max="17" width="10.83203125" style="16"/>
    <col min="19" max="20" width="10.83203125" style="17"/>
  </cols>
  <sheetData>
    <row r="1" spans="1:20" ht="35" customHeight="1">
      <c r="A1" s="20" t="s">
        <v>59</v>
      </c>
      <c r="B1" s="21">
        <v>45733</v>
      </c>
      <c r="C1" s="20" t="s">
        <v>95</v>
      </c>
      <c r="D1" s="20" t="s">
        <v>61</v>
      </c>
      <c r="E1" s="20" t="s">
        <v>60</v>
      </c>
      <c r="F1" s="20"/>
      <c r="G1" s="86" t="s">
        <v>53</v>
      </c>
      <c r="H1" s="87"/>
      <c r="I1" s="87"/>
      <c r="J1" s="87"/>
      <c r="L1" s="25" t="s">
        <v>39</v>
      </c>
      <c r="M1" s="85" t="s">
        <v>11</v>
      </c>
      <c r="N1" s="85"/>
      <c r="O1" s="85"/>
      <c r="P1" s="85"/>
      <c r="Q1" s="85" t="s">
        <v>12</v>
      </c>
      <c r="R1" s="85"/>
      <c r="S1" s="85"/>
      <c r="T1" s="85"/>
    </row>
    <row r="2" spans="1:20" s="2" customFormat="1" ht="25" customHeight="1">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s="2" customFormat="1" ht="25" customHeight="1">
      <c r="A3" s="89"/>
      <c r="B3" s="89"/>
      <c r="C3" s="89"/>
      <c r="D3" s="89"/>
      <c r="E3" s="91"/>
      <c r="F3" s="91"/>
      <c r="G3" s="22" t="s">
        <v>44</v>
      </c>
      <c r="H3" s="22" t="s">
        <v>45</v>
      </c>
      <c r="I3" s="22" t="s">
        <v>44</v>
      </c>
      <c r="J3" s="22" t="s">
        <v>45</v>
      </c>
      <c r="K3" s="90"/>
      <c r="L3" s="26"/>
      <c r="M3" s="23"/>
      <c r="N3" s="23"/>
      <c r="O3" s="23"/>
      <c r="P3" s="23"/>
      <c r="Q3" s="23"/>
      <c r="R3" s="6"/>
      <c r="S3" s="23"/>
      <c r="T3" s="23"/>
    </row>
    <row r="4" spans="1:20" s="2" customFormat="1" ht="50" customHeight="1">
      <c r="A4" s="6" t="s">
        <v>10</v>
      </c>
      <c r="B4" s="6" t="str">
        <f>_xlfn.XLOOKUP(A4,TrainingTable[Training Component],TrainingTable[Category of Training Stimulus],"")</f>
        <v>Aerobic Running</v>
      </c>
      <c r="C4" s="6" t="s">
        <v>55</v>
      </c>
      <c r="D4" s="6" t="s">
        <v>67</v>
      </c>
      <c r="E4" s="83" t="s">
        <v>178</v>
      </c>
      <c r="F4" s="83"/>
      <c r="G4" s="23">
        <v>5</v>
      </c>
      <c r="H4" s="23">
        <v>8</v>
      </c>
      <c r="I4" s="23">
        <v>0.5</v>
      </c>
      <c r="J4" s="23">
        <v>0.75</v>
      </c>
      <c r="L4" s="27" t="s">
        <v>69</v>
      </c>
      <c r="M4" s="28">
        <f>SUMIF(Monday_Training_Category,"Aerobic Running",Monday_Training_Time_Lower)</f>
        <v>10</v>
      </c>
      <c r="N4" s="28">
        <f>SUMIF(Monday_Training_Category,"Aerobic Running",Monday_Training_Time_Upper)</f>
        <v>23</v>
      </c>
      <c r="O4" s="39">
        <f t="shared" ref="O4:O9" si="0">M4/$M$10</f>
        <v>0.29411764705882354</v>
      </c>
      <c r="P4" s="39">
        <f t="shared" ref="P4:P10" si="1">N4/$N$10</f>
        <v>0.37096774193548387</v>
      </c>
      <c r="Q4" s="28">
        <f>SUMIF(Monday_Training_Category,"Aerobic Running",Monday_Training_Distance_Lower)</f>
        <v>1.1000000000000001</v>
      </c>
      <c r="R4" s="28">
        <f>SUMIF(Monday_Training_Category,"Aerobic Running",Monday_Training_Distance_Upper)</f>
        <v>2.75</v>
      </c>
      <c r="S4" s="39">
        <f>Q4/$Q$10</f>
        <v>0.22916666666666669</v>
      </c>
      <c r="T4" s="39">
        <f>R4/$R$10</f>
        <v>0.32163742690058483</v>
      </c>
    </row>
    <row r="5" spans="1:20" s="2" customFormat="1" ht="50" customHeight="1">
      <c r="A5" s="6" t="s">
        <v>19</v>
      </c>
      <c r="B5" s="6" t="str">
        <f>_xlfn.XLOOKUP(A5,TrainingTable[Training Component],TrainingTable[Category of Training Stimulus],"")</f>
        <v>Stretching and Mobility</v>
      </c>
      <c r="C5" s="6" t="s">
        <v>55</v>
      </c>
      <c r="D5" s="6" t="s">
        <v>67</v>
      </c>
      <c r="E5" s="83" t="s">
        <v>179</v>
      </c>
      <c r="F5" s="83"/>
      <c r="G5" s="23">
        <v>5</v>
      </c>
      <c r="H5" s="23">
        <v>8</v>
      </c>
      <c r="I5" s="23">
        <v>0.2</v>
      </c>
      <c r="J5" s="23">
        <v>0.2</v>
      </c>
      <c r="L5" s="29" t="s">
        <v>34</v>
      </c>
      <c r="M5" s="30">
        <f>SUMIF(Monday_Training_Category,"Turnover and Pace Work",Monday_Training_Time_Lower)</f>
        <v>5</v>
      </c>
      <c r="N5" s="30">
        <f>SUMIF(Monday_Training_Category,"Turnover and Pace Work",Monday_Training_Time_Upper)</f>
        <v>5</v>
      </c>
      <c r="O5" s="40">
        <f t="shared" si="0"/>
        <v>0.14705882352941177</v>
      </c>
      <c r="P5" s="40">
        <f t="shared" si="1"/>
        <v>8.0645161290322578E-2</v>
      </c>
      <c r="Q5" s="30">
        <f>SUMIF(Monday_Training_Category,"Turnover and Pace Work",Monday_Training_Distance_Lower)</f>
        <v>0.2</v>
      </c>
      <c r="R5" s="30">
        <f>SUMIF(Monday_Training_Category,"Turnover and Pace Work",Monday_Training_Distance_Upper)</f>
        <v>0.2</v>
      </c>
      <c r="S5" s="40">
        <f t="shared" ref="S5:S10" si="2">Q5/$Q$10</f>
        <v>4.1666666666666671E-2</v>
      </c>
      <c r="T5" s="40">
        <f t="shared" ref="T5:T10" si="3">R5/$R$10</f>
        <v>2.3391812865497082E-2</v>
      </c>
    </row>
    <row r="6" spans="1:20" s="2" customFormat="1" ht="50" customHeight="1">
      <c r="A6" s="6" t="s">
        <v>43</v>
      </c>
      <c r="B6" s="6" t="str">
        <f>_xlfn.XLOOKUP(A6,TrainingTable[Training Component],TrainingTable[Category of Training Stimulus],"")</f>
        <v>Turnover and Pace Work</v>
      </c>
      <c r="C6" s="6" t="s">
        <v>55</v>
      </c>
      <c r="D6" s="6" t="s">
        <v>64</v>
      </c>
      <c r="E6" s="83" t="s">
        <v>180</v>
      </c>
      <c r="F6" s="83"/>
      <c r="G6" s="23">
        <v>5</v>
      </c>
      <c r="H6" s="23">
        <v>5</v>
      </c>
      <c r="I6" s="23">
        <v>0.2</v>
      </c>
      <c r="J6" s="23">
        <v>0.2</v>
      </c>
      <c r="L6" s="31" t="s">
        <v>22</v>
      </c>
      <c r="M6" s="32">
        <f>SUMIF(Monday_Training_Category,"Threshold",Monday_Training_Time_Lower)</f>
        <v>15</v>
      </c>
      <c r="N6" s="32">
        <f>SUMIF(Monday_Training_Category,"Threshold",Monday_Training_Time_Upper)</f>
        <v>30</v>
      </c>
      <c r="O6" s="41">
        <f t="shared" si="0"/>
        <v>0.44117647058823528</v>
      </c>
      <c r="P6" s="41">
        <f t="shared" si="1"/>
        <v>0.4838709677419355</v>
      </c>
      <c r="Q6" s="32">
        <f>SUMIF(Monday_Training_Category,"Threshold",Monday_Training_Distance_Lower)</f>
        <v>3</v>
      </c>
      <c r="R6" s="32">
        <f>SUMIF(Monday_Training_Category,"Threshold",Monday_Training_Distance_Upper)</f>
        <v>5</v>
      </c>
      <c r="S6" s="41">
        <f t="shared" si="2"/>
        <v>0.625</v>
      </c>
      <c r="T6" s="41">
        <f t="shared" si="3"/>
        <v>0.58479532163742698</v>
      </c>
    </row>
    <row r="7" spans="1:20" s="2" customFormat="1" ht="50" customHeight="1">
      <c r="A7" s="6" t="s">
        <v>49</v>
      </c>
      <c r="B7" s="6" t="str">
        <f>_xlfn.XLOOKUP(A7,TrainingTable[Training Component],TrainingTable[Category of Training Stimulus],"")</f>
        <v>Recovery</v>
      </c>
      <c r="C7" s="6" t="s">
        <v>57</v>
      </c>
      <c r="D7" s="6" t="s">
        <v>57</v>
      </c>
      <c r="E7" s="83" t="s">
        <v>181</v>
      </c>
      <c r="F7" s="83"/>
      <c r="G7" s="23">
        <v>5</v>
      </c>
      <c r="H7" s="23">
        <v>5</v>
      </c>
      <c r="I7" s="23">
        <v>0</v>
      </c>
      <c r="J7" s="23">
        <v>0</v>
      </c>
      <c r="L7" s="35" t="s">
        <v>1</v>
      </c>
      <c r="M7" s="36">
        <f>SUMIF(Monday_Training_Category,"VO2 Max",Monday_Training_Time_Lower)</f>
        <v>0</v>
      </c>
      <c r="N7" s="36">
        <f>SUMIF(Monday_Training_Category,"VO2 Max",Monday_Training_Time_Upper)</f>
        <v>0</v>
      </c>
      <c r="O7" s="42">
        <f t="shared" si="0"/>
        <v>0</v>
      </c>
      <c r="P7" s="42">
        <f t="shared" si="1"/>
        <v>0</v>
      </c>
      <c r="Q7" s="36">
        <f>SUMIF(Monday_Training_Category,"VO2 Max",Monday_Training_Distance_Lower)</f>
        <v>0</v>
      </c>
      <c r="R7" s="36">
        <f>SUMIF(Monday_Training_Category,"VO2 Max",Monday_Training_Distance_Upper)</f>
        <v>0</v>
      </c>
      <c r="S7" s="42">
        <f t="shared" si="2"/>
        <v>0</v>
      </c>
      <c r="T7" s="42">
        <f t="shared" si="3"/>
        <v>0</v>
      </c>
    </row>
    <row r="8" spans="1:20" s="2" customFormat="1" ht="50" customHeight="1">
      <c r="A8" s="6" t="s">
        <v>31</v>
      </c>
      <c r="B8" s="6" t="str">
        <f>_xlfn.XLOOKUP(A8,TrainingTable[Training Component],TrainingTable[Category of Training Stimulus],"")</f>
        <v>Speed Development</v>
      </c>
      <c r="C8" s="6" t="s">
        <v>56</v>
      </c>
      <c r="D8" s="6" t="s">
        <v>64</v>
      </c>
      <c r="E8" s="83" t="s">
        <v>182</v>
      </c>
      <c r="F8" s="83"/>
      <c r="G8" s="23">
        <v>2</v>
      </c>
      <c r="H8" s="23">
        <v>2</v>
      </c>
      <c r="I8" s="23">
        <v>0.1</v>
      </c>
      <c r="J8" s="23">
        <v>0.1</v>
      </c>
      <c r="L8" s="33" t="s">
        <v>2</v>
      </c>
      <c r="M8" s="34">
        <f>SUMIF(Monday_Training_Category,"Lactate Tolerance",Monday_Training_Time_Lower)</f>
        <v>2</v>
      </c>
      <c r="N8" s="34">
        <f>SUMIF(Monday_Training_Category,"Lactate Tolerance",Monday_Training_Time_Upper)</f>
        <v>2</v>
      </c>
      <c r="O8" s="43">
        <f t="shared" si="0"/>
        <v>5.8823529411764705E-2</v>
      </c>
      <c r="P8" s="43">
        <f t="shared" si="1"/>
        <v>3.2258064516129031E-2</v>
      </c>
      <c r="Q8" s="34">
        <f>SUMIF(Monday_Training_Category,"Lactate Tolerance",Monday_Training_Distance_Lower)</f>
        <v>0.4</v>
      </c>
      <c r="R8" s="34">
        <f>SUMIF(Monday_Training_Category,"Lactate Tolerance",Monday_Training_Distance_Upper)</f>
        <v>0.5</v>
      </c>
      <c r="S8" s="43">
        <f t="shared" si="2"/>
        <v>8.3333333333333343E-2</v>
      </c>
      <c r="T8" s="43">
        <f t="shared" si="3"/>
        <v>5.8479532163742701E-2</v>
      </c>
    </row>
    <row r="9" spans="1:20" s="2" customFormat="1" ht="50" customHeight="1">
      <c r="A9" s="6" t="s">
        <v>49</v>
      </c>
      <c r="B9" s="6" t="str">
        <f>_xlfn.XLOOKUP(A9,TrainingTable[Training Component],TrainingTable[Category of Training Stimulus],"")</f>
        <v>Recovery</v>
      </c>
      <c r="C9" s="6" t="s">
        <v>57</v>
      </c>
      <c r="D9" s="6" t="s">
        <v>57</v>
      </c>
      <c r="E9" s="83" t="s">
        <v>183</v>
      </c>
      <c r="F9" s="83"/>
      <c r="G9" s="23">
        <v>5</v>
      </c>
      <c r="H9" s="23">
        <v>5</v>
      </c>
      <c r="I9" s="23">
        <v>0</v>
      </c>
      <c r="J9" s="23">
        <v>0</v>
      </c>
      <c r="L9" s="37" t="s">
        <v>3</v>
      </c>
      <c r="M9" s="38">
        <f>SUMIF(Monday_Training_Category,"Speed Development",Monday_Training_Time_Lower)</f>
        <v>2</v>
      </c>
      <c r="N9" s="38">
        <f>SUMIF(Monday_Training_Category,"Speed Development",Monday_Training_Time_Upper)</f>
        <v>2</v>
      </c>
      <c r="O9" s="44">
        <f t="shared" si="0"/>
        <v>5.8823529411764705E-2</v>
      </c>
      <c r="P9" s="44">
        <f t="shared" si="1"/>
        <v>3.2258064516129031E-2</v>
      </c>
      <c r="Q9" s="38">
        <f>SUMIF(Monday_Training_Category,"Speed Development",Monday_Training_Distance_Lower)</f>
        <v>0.1</v>
      </c>
      <c r="R9" s="38">
        <f>SUMIF(Monday_Training_Category,"Speed Development",Monday_Training_Distance_Upper)</f>
        <v>0.1</v>
      </c>
      <c r="S9" s="44">
        <f t="shared" si="2"/>
        <v>2.0833333333333336E-2</v>
      </c>
      <c r="T9" s="44">
        <f t="shared" si="3"/>
        <v>1.1695906432748541E-2</v>
      </c>
    </row>
    <row r="10" spans="1:20" s="2" customFormat="1" ht="50" customHeight="1">
      <c r="A10" s="6" t="s">
        <v>23</v>
      </c>
      <c r="B10" s="6" t="str">
        <f>_xlfn.XLOOKUP(A10,TrainingTable[Training Component],TrainingTable[Category of Training Stimulus],"")</f>
        <v>Threshold</v>
      </c>
      <c r="C10" s="6" t="s">
        <v>58</v>
      </c>
      <c r="D10" s="6" t="s">
        <v>64</v>
      </c>
      <c r="E10" s="83" t="s">
        <v>210</v>
      </c>
      <c r="F10" s="83"/>
      <c r="G10" s="23">
        <v>15</v>
      </c>
      <c r="H10" s="23">
        <v>30</v>
      </c>
      <c r="I10" s="23">
        <v>3</v>
      </c>
      <c r="J10" s="23">
        <v>5</v>
      </c>
      <c r="L10" s="46" t="s">
        <v>72</v>
      </c>
      <c r="M10" s="23">
        <f>SUM(M4:M9)</f>
        <v>34</v>
      </c>
      <c r="N10" s="23">
        <f>SUM(N4:N9)</f>
        <v>62</v>
      </c>
      <c r="O10" s="47">
        <f>M10/M10</f>
        <v>1</v>
      </c>
      <c r="P10" s="45">
        <f t="shared" si="1"/>
        <v>1</v>
      </c>
      <c r="Q10" s="23">
        <f>SUM(Q4:Q9)</f>
        <v>4.8</v>
      </c>
      <c r="R10" s="23">
        <f>SUM(R4:R9)</f>
        <v>8.5499999999999989</v>
      </c>
      <c r="S10" s="47">
        <f t="shared" si="2"/>
        <v>1</v>
      </c>
      <c r="T10" s="47">
        <f t="shared" si="3"/>
        <v>1</v>
      </c>
    </row>
    <row r="11" spans="1:20" s="2" customFormat="1" ht="50" customHeight="1">
      <c r="A11" s="6" t="s">
        <v>49</v>
      </c>
      <c r="B11" s="6" t="str">
        <f>_xlfn.XLOOKUP(A11,TrainingTable[Training Component],TrainingTable[Category of Training Stimulus],"")</f>
        <v>Recovery</v>
      </c>
      <c r="C11" s="6" t="s">
        <v>57</v>
      </c>
      <c r="D11" s="6" t="s">
        <v>57</v>
      </c>
      <c r="E11" s="83" t="s">
        <v>184</v>
      </c>
      <c r="F11" s="83"/>
      <c r="G11" s="23">
        <v>5</v>
      </c>
      <c r="H11" s="23">
        <v>5</v>
      </c>
      <c r="I11" s="23">
        <v>0</v>
      </c>
      <c r="J11" s="23">
        <v>0</v>
      </c>
      <c r="L11" s="24"/>
      <c r="M11" s="16"/>
      <c r="N11" s="16"/>
      <c r="O11" s="16"/>
      <c r="P11" s="16"/>
      <c r="Q11" s="16"/>
      <c r="S11" s="16"/>
      <c r="T11" s="16"/>
    </row>
    <row r="12" spans="1:20" s="2" customFormat="1" ht="50" customHeight="1">
      <c r="A12" s="6" t="s">
        <v>28</v>
      </c>
      <c r="B12" s="6" t="str">
        <f>_xlfn.XLOOKUP(A12,TrainingTable[Training Component],TrainingTable[Category of Training Stimulus],"")</f>
        <v>Lactate Tolerance</v>
      </c>
      <c r="C12" s="6" t="s">
        <v>56</v>
      </c>
      <c r="D12" s="6" t="s">
        <v>64</v>
      </c>
      <c r="E12" s="83" t="s">
        <v>185</v>
      </c>
      <c r="F12" s="83"/>
      <c r="G12" s="23">
        <v>2</v>
      </c>
      <c r="H12" s="23">
        <v>2</v>
      </c>
      <c r="I12" s="23">
        <v>0.4</v>
      </c>
      <c r="J12" s="23">
        <v>0.5</v>
      </c>
      <c r="L12" s="24"/>
      <c r="M12" s="16"/>
      <c r="N12" s="16"/>
      <c r="O12" s="16"/>
      <c r="P12" s="16"/>
      <c r="Q12" s="16"/>
      <c r="S12" s="16"/>
      <c r="T12" s="16"/>
    </row>
    <row r="13" spans="1:20" s="2" customFormat="1" ht="50" customHeight="1">
      <c r="A13" s="6" t="s">
        <v>49</v>
      </c>
      <c r="B13" s="6" t="str">
        <f>_xlfn.XLOOKUP(A13,TrainingTable[Training Component],TrainingTable[Category of Training Stimulus],"")</f>
        <v>Recovery</v>
      </c>
      <c r="C13" s="6" t="s">
        <v>57</v>
      </c>
      <c r="D13" s="6" t="s">
        <v>57</v>
      </c>
      <c r="E13" s="83" t="s">
        <v>186</v>
      </c>
      <c r="F13" s="83"/>
      <c r="G13" s="23">
        <v>5</v>
      </c>
      <c r="H13" s="23">
        <v>5</v>
      </c>
      <c r="I13" s="23">
        <v>0</v>
      </c>
      <c r="J13" s="23">
        <v>0</v>
      </c>
      <c r="L13" s="24"/>
      <c r="M13" s="16"/>
      <c r="N13" s="16"/>
      <c r="O13" s="16"/>
      <c r="P13" s="16"/>
      <c r="Q13" s="16"/>
      <c r="S13" s="16"/>
      <c r="T13" s="16"/>
    </row>
    <row r="14" spans="1:20" s="2" customFormat="1" ht="50" customHeight="1">
      <c r="A14" s="6" t="s">
        <v>14</v>
      </c>
      <c r="B14" s="6" t="str">
        <f>_xlfn.XLOOKUP(A14,TrainingTable[Training Component],TrainingTable[Category of Training Stimulus],"")</f>
        <v>Aerobic Running</v>
      </c>
      <c r="C14" s="6" t="s">
        <v>57</v>
      </c>
      <c r="D14" s="6" t="s">
        <v>57</v>
      </c>
      <c r="E14" s="83" t="s">
        <v>177</v>
      </c>
      <c r="F14" s="83"/>
      <c r="G14" s="23">
        <v>5</v>
      </c>
      <c r="H14" s="23">
        <v>15</v>
      </c>
      <c r="I14" s="23">
        <v>0.6</v>
      </c>
      <c r="J14" s="23">
        <v>2</v>
      </c>
      <c r="L14" s="24"/>
      <c r="M14" s="16"/>
      <c r="N14" s="16"/>
      <c r="O14" s="16"/>
      <c r="P14" s="16"/>
      <c r="Q14" s="16"/>
      <c r="S14" s="16"/>
      <c r="T14" s="16"/>
    </row>
    <row r="15" spans="1:20" s="2" customFormat="1" ht="50" customHeight="1">
      <c r="A15" s="6" t="s">
        <v>21</v>
      </c>
      <c r="B15" s="6" t="str">
        <f>_xlfn.XLOOKUP(A15,TrainingTable[Training Component],TrainingTable[Category of Training Stimulus],"")</f>
        <v>Stretching and Mobility</v>
      </c>
      <c r="C15" s="6" t="s">
        <v>57</v>
      </c>
      <c r="D15" s="6" t="s">
        <v>57</v>
      </c>
      <c r="E15" s="83" t="s">
        <v>187</v>
      </c>
      <c r="F15" s="83"/>
      <c r="G15" s="23">
        <v>5</v>
      </c>
      <c r="H15" s="23">
        <v>5</v>
      </c>
      <c r="I15" s="23">
        <v>0</v>
      </c>
      <c r="J15" s="23">
        <v>0</v>
      </c>
      <c r="L15" s="24"/>
      <c r="M15" s="16"/>
      <c r="N15" s="16"/>
      <c r="O15" s="16"/>
      <c r="P15" s="16"/>
      <c r="Q15" s="16"/>
      <c r="S15" s="16"/>
      <c r="T15" s="16"/>
    </row>
    <row r="16" spans="1:20" s="2" customFormat="1" ht="50" customHeight="1">
      <c r="A16" s="6"/>
      <c r="B16" s="6" t="str">
        <f>_xlfn.XLOOKUP(A16,TrainingTable[Training Component],TrainingTable[Category of Training Stimulus],"")</f>
        <v/>
      </c>
      <c r="C16" s="6" t="s">
        <v>57</v>
      </c>
      <c r="D16" s="6" t="s">
        <v>57</v>
      </c>
      <c r="E16" s="83"/>
      <c r="F16" s="83"/>
      <c r="G16" s="23"/>
      <c r="H16" s="23"/>
      <c r="I16" s="23"/>
      <c r="J16" s="23"/>
      <c r="L16" s="24"/>
      <c r="M16" s="16"/>
      <c r="N16" s="16"/>
      <c r="O16" s="16"/>
      <c r="P16" s="16"/>
      <c r="Q16" s="16"/>
      <c r="S16" s="16"/>
      <c r="T16" s="16"/>
    </row>
    <row r="17" spans="1:20" s="2" customFormat="1" ht="50" customHeight="1">
      <c r="A17" s="6"/>
      <c r="B17" s="6" t="str">
        <f>_xlfn.XLOOKUP(A17,TrainingTable[Training Component],TrainingTable[Category of Training Stimulus],"")</f>
        <v/>
      </c>
      <c r="C17" s="6" t="s">
        <v>57</v>
      </c>
      <c r="D17" s="6" t="s">
        <v>57</v>
      </c>
      <c r="E17" s="83"/>
      <c r="F17" s="83"/>
      <c r="G17" s="23"/>
      <c r="H17" s="23"/>
      <c r="I17" s="23"/>
      <c r="J17" s="23"/>
      <c r="L17" s="24"/>
      <c r="M17" s="16"/>
      <c r="N17" s="16"/>
      <c r="O17" s="16"/>
      <c r="P17" s="16"/>
      <c r="Q17" s="16"/>
      <c r="S17" s="16"/>
      <c r="T17" s="16"/>
    </row>
    <row r="18" spans="1:20" s="2" customFormat="1" ht="50" customHeight="1">
      <c r="A18" s="6"/>
      <c r="B18" s="6" t="str">
        <f>_xlfn.XLOOKUP(A18,TrainingTable[Training Component],TrainingTable[Category of Training Stimulus],"")</f>
        <v/>
      </c>
      <c r="C18" s="6" t="s">
        <v>57</v>
      </c>
      <c r="D18" s="6" t="s">
        <v>57</v>
      </c>
      <c r="E18" s="83"/>
      <c r="F18" s="83"/>
      <c r="G18" s="23"/>
      <c r="H18" s="23"/>
      <c r="I18" s="23"/>
      <c r="J18" s="23"/>
      <c r="L18" s="24"/>
      <c r="M18" s="16"/>
      <c r="N18" s="16"/>
      <c r="O18" s="16"/>
      <c r="P18" s="16"/>
      <c r="Q18" s="16"/>
      <c r="S18" s="16"/>
      <c r="T18" s="16"/>
    </row>
    <row r="19" spans="1:20" s="2" customFormat="1" ht="50" customHeight="1">
      <c r="A19" s="6"/>
      <c r="B19" s="6" t="str">
        <f>_xlfn.XLOOKUP(A19,TrainingTable[Training Component],TrainingTable[Category of Training Stimulus],"")</f>
        <v/>
      </c>
      <c r="C19" s="6" t="s">
        <v>57</v>
      </c>
      <c r="D19" s="6" t="s">
        <v>57</v>
      </c>
      <c r="E19" s="83"/>
      <c r="F19" s="83"/>
      <c r="G19" s="23"/>
      <c r="H19" s="23"/>
      <c r="I19" s="23"/>
      <c r="J19" s="23"/>
      <c r="L19" s="24"/>
      <c r="M19" s="16"/>
      <c r="N19" s="16"/>
      <c r="O19" s="16"/>
      <c r="P19" s="16"/>
      <c r="Q19" s="16"/>
      <c r="S19" s="16"/>
      <c r="T19" s="16"/>
    </row>
    <row r="20" spans="1:20" s="2" customFormat="1" ht="50" customHeight="1">
      <c r="A20" s="6"/>
      <c r="B20" s="6" t="str">
        <f>_xlfn.XLOOKUP(A20,TrainingTable[Training Component],TrainingTable[Category of Training Stimulus],"")</f>
        <v/>
      </c>
      <c r="C20" s="6" t="s">
        <v>57</v>
      </c>
      <c r="D20" s="6" t="s">
        <v>57</v>
      </c>
      <c r="E20" s="83"/>
      <c r="F20" s="83"/>
      <c r="G20" s="23"/>
      <c r="H20" s="23"/>
      <c r="I20" s="23"/>
      <c r="J20" s="23"/>
      <c r="L20" s="24"/>
      <c r="M20" s="16"/>
      <c r="N20" s="16"/>
      <c r="O20" s="16"/>
      <c r="P20" s="16"/>
      <c r="Q20" s="16"/>
      <c r="S20" s="16"/>
      <c r="T20" s="16"/>
    </row>
    <row r="21" spans="1:20" s="2" customFormat="1" ht="50" customHeight="1">
      <c r="A21" s="6"/>
      <c r="B21" s="6" t="str">
        <f>_xlfn.XLOOKUP(A21,TrainingTable[Training Component],TrainingTable[Category of Training Stimulus],"")</f>
        <v/>
      </c>
      <c r="C21" s="6" t="s">
        <v>57</v>
      </c>
      <c r="D21" s="6" t="s">
        <v>57</v>
      </c>
      <c r="E21" s="83"/>
      <c r="F21" s="83"/>
      <c r="G21" s="23"/>
      <c r="H21" s="23"/>
      <c r="I21" s="23"/>
      <c r="J21" s="23"/>
      <c r="L21" s="24"/>
      <c r="M21" s="16"/>
      <c r="N21" s="16"/>
      <c r="O21" s="16"/>
      <c r="P21" s="16"/>
      <c r="Q21" s="16"/>
      <c r="S21" s="16"/>
      <c r="T21" s="16"/>
    </row>
    <row r="22" spans="1:20" s="2" customFormat="1" ht="50" customHeight="1">
      <c r="A22" s="6"/>
      <c r="B22" s="6" t="str">
        <f>_xlfn.XLOOKUP(A22,TrainingTable[Training Component],TrainingTable[Category of Training Stimulus],"")</f>
        <v/>
      </c>
      <c r="C22" s="6" t="s">
        <v>57</v>
      </c>
      <c r="D22" s="6" t="s">
        <v>57</v>
      </c>
      <c r="E22" s="83"/>
      <c r="F22" s="83"/>
      <c r="G22" s="23"/>
      <c r="H22" s="23"/>
      <c r="I22" s="23"/>
      <c r="J22" s="23"/>
      <c r="L22" s="24"/>
      <c r="M22" s="16"/>
      <c r="N22" s="16"/>
      <c r="O22" s="16"/>
      <c r="P22" s="16"/>
      <c r="Q22" s="16"/>
      <c r="S22" s="16"/>
      <c r="T22" s="16"/>
    </row>
    <row r="23" spans="1:20" s="2" customFormat="1" ht="50" customHeight="1">
      <c r="A23" s="6"/>
      <c r="B23" s="6" t="str">
        <f>_xlfn.XLOOKUP(A23,TrainingTable[Training Component],TrainingTable[Category of Training Stimulus],"")</f>
        <v/>
      </c>
      <c r="C23" s="6" t="s">
        <v>57</v>
      </c>
      <c r="D23" s="6" t="s">
        <v>57</v>
      </c>
      <c r="E23" s="83"/>
      <c r="F23" s="83"/>
      <c r="G23" s="23"/>
      <c r="H23" s="23"/>
      <c r="I23" s="23"/>
      <c r="J23" s="23"/>
      <c r="L23" s="24"/>
      <c r="M23" s="16"/>
      <c r="N23" s="16"/>
      <c r="O23" s="16"/>
      <c r="P23" s="16"/>
      <c r="Q23" s="16"/>
      <c r="S23" s="16"/>
      <c r="T23" s="16"/>
    </row>
    <row r="24" spans="1:20" s="2" customFormat="1" ht="50" customHeight="1">
      <c r="A24" s="6"/>
      <c r="B24" s="6" t="str">
        <f>_xlfn.XLOOKUP(A24,TrainingTable[Training Component],TrainingTable[Category of Training Stimulus],"")</f>
        <v/>
      </c>
      <c r="C24" s="6" t="s">
        <v>57</v>
      </c>
      <c r="D24" s="6" t="s">
        <v>57</v>
      </c>
      <c r="E24" s="83"/>
      <c r="F24" s="83"/>
      <c r="G24" s="23"/>
      <c r="H24" s="23"/>
      <c r="I24" s="23"/>
      <c r="J24" s="23"/>
      <c r="L24" s="24"/>
      <c r="M24" s="16"/>
      <c r="N24" s="16"/>
      <c r="O24" s="16"/>
      <c r="P24" s="16"/>
      <c r="Q24" s="16"/>
      <c r="S24" s="16"/>
      <c r="T24" s="16"/>
    </row>
    <row r="25" spans="1:20" s="2" customFormat="1" ht="50" customHeight="1">
      <c r="A25" s="6"/>
      <c r="B25" s="6" t="str">
        <f>_xlfn.XLOOKUP(A25,TrainingTable[Training Component],TrainingTable[Category of Training Stimulus],"")</f>
        <v/>
      </c>
      <c r="C25" s="6" t="s">
        <v>57</v>
      </c>
      <c r="D25" s="6" t="s">
        <v>57</v>
      </c>
      <c r="E25" s="83"/>
      <c r="F25" s="83"/>
      <c r="G25" s="23"/>
      <c r="H25" s="23"/>
      <c r="I25" s="23"/>
      <c r="J25" s="23"/>
      <c r="L25" s="24"/>
      <c r="M25" s="16"/>
      <c r="N25" s="16"/>
      <c r="O25" s="16"/>
      <c r="P25" s="16"/>
      <c r="Q25" s="16"/>
      <c r="S25" s="16"/>
      <c r="T25" s="16"/>
    </row>
    <row r="26" spans="1:20" s="2" customFormat="1" ht="50" customHeight="1">
      <c r="A26" s="6"/>
      <c r="B26" s="6" t="str">
        <f>_xlfn.XLOOKUP(A26,TrainingTable[Training Component],TrainingTable[Category of Training Stimulus],"")</f>
        <v/>
      </c>
      <c r="C26" s="6" t="s">
        <v>57</v>
      </c>
      <c r="D26" s="6" t="s">
        <v>57</v>
      </c>
      <c r="E26" s="83"/>
      <c r="F26" s="83"/>
      <c r="G26" s="23"/>
      <c r="H26" s="23"/>
      <c r="I26" s="23"/>
      <c r="J26" s="23"/>
      <c r="L26" s="24"/>
      <c r="M26" s="16"/>
      <c r="N26" s="16"/>
      <c r="O26" s="16"/>
      <c r="P26" s="16"/>
      <c r="Q26" s="16"/>
      <c r="S26" s="16"/>
      <c r="T26" s="16"/>
    </row>
    <row r="27" spans="1:20" s="2" customFormat="1" ht="50" customHeight="1">
      <c r="B27" s="2" t="str">
        <f>_xlfn.XLOOKUP(A27,TrainingTable[Training Component],TrainingTable[Category of Training Stimulus],"")</f>
        <v/>
      </c>
      <c r="E27" s="88"/>
      <c r="F27" s="88"/>
      <c r="G27" s="16"/>
      <c r="H27" s="16"/>
      <c r="I27" s="16"/>
      <c r="J27" s="16"/>
      <c r="L27" s="24"/>
      <c r="M27" s="16"/>
      <c r="N27" s="16"/>
      <c r="O27" s="16"/>
      <c r="P27" s="16"/>
      <c r="Q27" s="16"/>
      <c r="S27" s="16"/>
      <c r="T27" s="16"/>
    </row>
    <row r="28" spans="1:20" s="2" customFormat="1" ht="50" customHeight="1">
      <c r="B28" s="2" t="str">
        <f>_xlfn.XLOOKUP(A28,TrainingTable[Training Component],TrainingTable[Category of Training Stimulus],"")</f>
        <v/>
      </c>
      <c r="E28" s="88"/>
      <c r="F28" s="88"/>
      <c r="G28" s="16"/>
      <c r="H28" s="16"/>
      <c r="I28" s="16"/>
      <c r="J28" s="16"/>
      <c r="L28" s="24"/>
      <c r="M28" s="16"/>
      <c r="N28" s="16"/>
      <c r="O28" s="16"/>
      <c r="P28" s="16"/>
      <c r="Q28" s="16"/>
      <c r="S28" s="16"/>
      <c r="T28" s="16"/>
    </row>
    <row r="29" spans="1:20" s="2" customFormat="1" ht="50" customHeight="1">
      <c r="B29" s="2" t="str">
        <f>_xlfn.XLOOKUP(A29,TrainingTable[Training Component],TrainingTable[Category of Training Stimulus],"")</f>
        <v/>
      </c>
      <c r="E29" s="88"/>
      <c r="F29" s="88"/>
      <c r="G29" s="16"/>
      <c r="H29" s="16"/>
      <c r="I29" s="16"/>
      <c r="J29" s="16"/>
      <c r="L29" s="24"/>
      <c r="M29" s="16"/>
      <c r="N29" s="16"/>
      <c r="O29" s="16"/>
      <c r="P29" s="16"/>
      <c r="Q29" s="16"/>
      <c r="S29" s="16"/>
      <c r="T29" s="16"/>
    </row>
    <row r="30" spans="1:20" s="2" customFormat="1" ht="50" customHeight="1">
      <c r="B30" s="2" t="str">
        <f>_xlfn.XLOOKUP(A30,TrainingTable[Training Component],TrainingTable[Category of Training Stimulus],"")</f>
        <v/>
      </c>
      <c r="E30" s="18"/>
      <c r="F30" s="18"/>
      <c r="G30" s="16"/>
      <c r="H30" s="16"/>
      <c r="I30" s="16"/>
      <c r="J30" s="16"/>
      <c r="L30" s="24"/>
      <c r="M30" s="16"/>
      <c r="N30" s="16"/>
      <c r="O30" s="16"/>
      <c r="P30" s="16"/>
      <c r="Q30" s="16"/>
      <c r="S30" s="16"/>
      <c r="T30" s="16"/>
    </row>
    <row r="31" spans="1:20" s="2" customFormat="1" ht="50" customHeight="1">
      <c r="B31" s="2" t="str">
        <f>_xlfn.XLOOKUP(A31,TrainingTable[Training Component],TrainingTable[Category of Training Stimulus],"")</f>
        <v/>
      </c>
      <c r="E31" s="18"/>
      <c r="F31" s="18"/>
      <c r="G31" s="16"/>
      <c r="H31" s="16"/>
      <c r="I31" s="16"/>
      <c r="J31" s="16"/>
      <c r="L31" s="24"/>
      <c r="M31" s="16"/>
      <c r="N31" s="16"/>
      <c r="O31" s="16"/>
      <c r="P31" s="16"/>
      <c r="Q31" s="16"/>
      <c r="S31" s="16"/>
      <c r="T31" s="16"/>
    </row>
    <row r="32" spans="1:20" s="2" customFormat="1" ht="50" customHeight="1">
      <c r="B32" s="2" t="str">
        <f>_xlfn.XLOOKUP(A32,TrainingTable[Training Component],TrainingTable[Category of Training Stimulus],"")</f>
        <v/>
      </c>
      <c r="E32" s="18"/>
      <c r="F32" s="18"/>
      <c r="G32" s="16"/>
      <c r="H32" s="16"/>
      <c r="I32" s="16"/>
      <c r="J32" s="16"/>
      <c r="L32" s="24"/>
      <c r="M32" s="16"/>
      <c r="N32" s="16"/>
      <c r="O32" s="16"/>
      <c r="P32" s="16"/>
      <c r="Q32" s="16"/>
      <c r="S32" s="16"/>
      <c r="T32" s="16"/>
    </row>
    <row r="33" spans="5:20" s="2" customFormat="1" ht="25" customHeight="1">
      <c r="E33" s="18"/>
      <c r="F33" s="18"/>
      <c r="G33" s="16"/>
      <c r="H33" s="16"/>
      <c r="I33" s="16"/>
      <c r="J33" s="16"/>
      <c r="L33" s="24"/>
      <c r="M33" s="16"/>
      <c r="N33" s="16"/>
      <c r="O33" s="16"/>
      <c r="P33" s="16"/>
      <c r="Q33" s="16"/>
      <c r="S33" s="16"/>
      <c r="T33" s="16"/>
    </row>
    <row r="34" spans="5:20" s="2" customFormat="1" ht="25" customHeight="1">
      <c r="E34" s="18"/>
      <c r="F34" s="18"/>
      <c r="G34" s="16"/>
      <c r="H34" s="16"/>
      <c r="I34" s="16"/>
      <c r="J34" s="16"/>
      <c r="L34" s="24"/>
      <c r="M34" s="16"/>
      <c r="N34" s="16"/>
      <c r="O34" s="16"/>
      <c r="P34" s="16"/>
      <c r="Q34" s="16"/>
      <c r="S34" s="16"/>
      <c r="T34" s="16"/>
    </row>
    <row r="35" spans="5:20" s="2" customFormat="1" ht="25" customHeight="1">
      <c r="E35" s="18"/>
      <c r="F35" s="18"/>
      <c r="G35" s="16"/>
      <c r="H35" s="16"/>
      <c r="I35" s="16"/>
      <c r="J35" s="16"/>
      <c r="L35" s="24"/>
      <c r="M35" s="16"/>
      <c r="N35" s="16"/>
      <c r="O35" s="16"/>
      <c r="P35" s="16"/>
      <c r="Q35" s="16"/>
      <c r="S35" s="16"/>
      <c r="T35" s="16"/>
    </row>
    <row r="36" spans="5:20" s="2" customFormat="1" ht="25" customHeight="1">
      <c r="E36" s="18"/>
      <c r="F36" s="18"/>
      <c r="G36" s="16"/>
      <c r="H36" s="16"/>
      <c r="I36" s="16"/>
      <c r="J36" s="16"/>
      <c r="L36" s="24"/>
      <c r="M36" s="16"/>
      <c r="N36" s="16"/>
      <c r="O36" s="16"/>
      <c r="P36" s="16"/>
      <c r="Q36" s="16"/>
      <c r="S36" s="16"/>
      <c r="T36" s="16"/>
    </row>
    <row r="37" spans="5:20" s="2" customFormat="1" ht="25" customHeight="1">
      <c r="E37" s="18"/>
      <c r="F37" s="18"/>
      <c r="G37" s="16"/>
      <c r="H37" s="16"/>
      <c r="I37" s="16"/>
      <c r="J37" s="16"/>
      <c r="L37" s="24"/>
      <c r="M37" s="16"/>
      <c r="N37" s="16"/>
      <c r="O37" s="16"/>
      <c r="P37" s="16"/>
      <c r="Q37" s="16"/>
      <c r="S37" s="16"/>
      <c r="T37" s="16"/>
    </row>
    <row r="38" spans="5:20" s="2" customFormat="1" ht="25" customHeight="1">
      <c r="E38" s="18"/>
      <c r="F38" s="18"/>
      <c r="G38" s="16"/>
      <c r="H38" s="16"/>
      <c r="I38" s="16"/>
      <c r="J38" s="16"/>
      <c r="L38" s="24"/>
      <c r="M38" s="16"/>
      <c r="N38" s="16"/>
      <c r="O38" s="16"/>
      <c r="P38" s="16"/>
      <c r="Q38" s="16"/>
      <c r="S38" s="16"/>
      <c r="T38" s="16"/>
    </row>
    <row r="39" spans="5:20" s="2" customFormat="1" ht="25" customHeight="1">
      <c r="E39" s="18"/>
      <c r="F39" s="18"/>
      <c r="G39" s="16"/>
      <c r="H39" s="16"/>
      <c r="I39" s="16"/>
      <c r="J39" s="16"/>
      <c r="L39" s="24"/>
      <c r="M39" s="16"/>
      <c r="N39" s="16"/>
      <c r="O39" s="16"/>
      <c r="P39" s="16"/>
      <c r="Q39" s="16"/>
      <c r="S39" s="16"/>
      <c r="T39" s="16"/>
    </row>
    <row r="40" spans="5:20" s="2" customFormat="1" ht="25" customHeight="1">
      <c r="E40" s="18"/>
      <c r="F40" s="18"/>
      <c r="G40" s="16"/>
      <c r="H40" s="16"/>
      <c r="I40" s="16"/>
      <c r="J40" s="16"/>
      <c r="L40" s="24"/>
      <c r="M40" s="16"/>
      <c r="N40" s="16"/>
      <c r="O40" s="16"/>
      <c r="P40" s="16"/>
      <c r="Q40" s="16"/>
      <c r="S40" s="16"/>
      <c r="T40" s="16"/>
    </row>
    <row r="41" spans="5:20" s="2" customFormat="1" ht="25" customHeight="1">
      <c r="E41" s="18"/>
      <c r="F41" s="18"/>
      <c r="G41" s="16"/>
      <c r="H41" s="16"/>
      <c r="I41" s="16"/>
      <c r="J41" s="16"/>
      <c r="L41" s="24"/>
      <c r="M41" s="16"/>
      <c r="N41" s="16"/>
      <c r="O41" s="16"/>
      <c r="P41" s="16"/>
      <c r="Q41" s="16"/>
      <c r="S41" s="16"/>
      <c r="T41" s="16"/>
    </row>
    <row r="42" spans="5:20" s="2" customFormat="1" ht="25" customHeight="1">
      <c r="E42" s="18"/>
      <c r="F42" s="18"/>
      <c r="G42" s="16"/>
      <c r="H42" s="16"/>
      <c r="I42" s="16"/>
      <c r="J42" s="16"/>
      <c r="L42" s="24"/>
      <c r="M42" s="16"/>
      <c r="N42" s="16"/>
      <c r="O42" s="16"/>
      <c r="P42" s="16"/>
      <c r="Q42" s="16"/>
      <c r="S42" s="16"/>
      <c r="T42" s="16"/>
    </row>
    <row r="43" spans="5:20" s="2" customFormat="1" ht="25" customHeight="1">
      <c r="E43" s="18"/>
      <c r="F43" s="18"/>
      <c r="G43" s="16"/>
      <c r="H43" s="16"/>
      <c r="I43" s="16"/>
      <c r="J43" s="16"/>
      <c r="L43" s="24"/>
      <c r="M43" s="16"/>
      <c r="N43" s="16"/>
      <c r="O43" s="16"/>
      <c r="P43" s="16"/>
      <c r="Q43" s="16"/>
      <c r="S43" s="16"/>
      <c r="T43" s="16"/>
    </row>
    <row r="44" spans="5:20" s="2" customFormat="1" ht="25" customHeight="1">
      <c r="E44" s="18"/>
      <c r="F44" s="18"/>
      <c r="G44" s="16"/>
      <c r="H44" s="16"/>
      <c r="I44" s="16"/>
      <c r="J44" s="16"/>
      <c r="L44" s="24"/>
      <c r="M44" s="16"/>
      <c r="N44" s="16"/>
      <c r="O44" s="16"/>
      <c r="P44" s="16"/>
      <c r="Q44" s="16"/>
      <c r="S44" s="16"/>
      <c r="T44" s="16"/>
    </row>
    <row r="45" spans="5:20" s="2" customFormat="1" ht="25" customHeight="1">
      <c r="E45" s="18"/>
      <c r="F45" s="18"/>
      <c r="G45" s="16"/>
      <c r="H45" s="16"/>
      <c r="I45" s="16"/>
      <c r="J45" s="16"/>
      <c r="L45" s="24"/>
      <c r="M45" s="16"/>
      <c r="N45" s="16"/>
      <c r="O45" s="16"/>
      <c r="P45" s="16"/>
      <c r="Q45" s="16"/>
      <c r="S45" s="16"/>
      <c r="T45" s="16"/>
    </row>
    <row r="46" spans="5:20" s="2" customFormat="1" ht="25" customHeight="1">
      <c r="E46" s="18"/>
      <c r="F46" s="18"/>
      <c r="G46" s="16"/>
      <c r="H46" s="16"/>
      <c r="I46" s="16"/>
      <c r="J46" s="16"/>
      <c r="L46" s="24"/>
      <c r="M46" s="16"/>
      <c r="N46" s="16"/>
      <c r="O46" s="16"/>
      <c r="P46" s="16"/>
      <c r="Q46" s="16"/>
      <c r="S46" s="16"/>
      <c r="T46" s="16"/>
    </row>
    <row r="47" spans="5:20" s="2" customFormat="1" ht="25" customHeight="1">
      <c r="E47" s="18"/>
      <c r="F47" s="18"/>
      <c r="G47" s="16"/>
      <c r="H47" s="16"/>
      <c r="I47" s="16"/>
      <c r="J47" s="16"/>
      <c r="L47" s="24"/>
      <c r="M47" s="16"/>
      <c r="N47" s="16"/>
      <c r="O47" s="16"/>
      <c r="P47" s="16"/>
      <c r="Q47" s="16"/>
      <c r="S47" s="16"/>
      <c r="T47" s="16"/>
    </row>
    <row r="48" spans="5:20" s="2" customFormat="1" ht="25" customHeight="1">
      <c r="E48" s="18"/>
      <c r="F48" s="18"/>
      <c r="G48" s="16"/>
      <c r="H48" s="16"/>
      <c r="I48" s="16"/>
      <c r="J48" s="16"/>
      <c r="L48" s="24"/>
      <c r="M48" s="16"/>
      <c r="N48" s="16"/>
      <c r="O48" s="16"/>
      <c r="P48" s="16"/>
      <c r="Q48" s="16"/>
      <c r="S48" s="16"/>
      <c r="T48" s="16"/>
    </row>
    <row r="49" spans="5:20" s="2" customFormat="1" ht="25" customHeight="1">
      <c r="E49" s="18"/>
      <c r="F49" s="18"/>
      <c r="G49" s="16"/>
      <c r="H49" s="16"/>
      <c r="I49" s="16"/>
      <c r="J49" s="16"/>
      <c r="L49" s="24"/>
      <c r="M49" s="16"/>
      <c r="N49" s="16"/>
      <c r="O49" s="16"/>
      <c r="P49" s="16"/>
      <c r="Q49" s="16"/>
      <c r="S49" s="16"/>
      <c r="T49" s="16"/>
    </row>
    <row r="50" spans="5:20" s="2" customFormat="1" ht="25" customHeight="1">
      <c r="E50" s="18"/>
      <c r="F50" s="18"/>
      <c r="G50" s="16"/>
      <c r="H50" s="16"/>
      <c r="I50" s="16"/>
      <c r="J50" s="16"/>
      <c r="L50" s="24"/>
      <c r="M50" s="16"/>
      <c r="N50" s="16"/>
      <c r="O50" s="16"/>
      <c r="P50" s="16"/>
      <c r="Q50" s="16"/>
      <c r="S50" s="16"/>
      <c r="T50" s="16"/>
    </row>
    <row r="51" spans="5:20" s="2" customFormat="1" ht="25" customHeight="1">
      <c r="E51" s="18"/>
      <c r="F51" s="18"/>
      <c r="G51" s="16"/>
      <c r="H51" s="16"/>
      <c r="I51" s="16"/>
      <c r="J51" s="16"/>
      <c r="L51" s="24"/>
      <c r="M51" s="16"/>
      <c r="N51" s="16"/>
      <c r="O51" s="16"/>
      <c r="P51" s="16"/>
      <c r="Q51" s="16"/>
      <c r="S51" s="16"/>
      <c r="T51" s="16"/>
    </row>
    <row r="52" spans="5:20" s="2" customFormat="1" ht="25" customHeight="1">
      <c r="E52" s="18"/>
      <c r="F52" s="18"/>
      <c r="G52" s="16"/>
      <c r="H52" s="16"/>
      <c r="I52" s="16"/>
      <c r="J52" s="16"/>
      <c r="L52" s="24"/>
      <c r="M52" s="16"/>
      <c r="N52" s="16"/>
      <c r="O52" s="16"/>
      <c r="P52" s="16"/>
      <c r="Q52" s="16"/>
      <c r="S52" s="16"/>
      <c r="T52" s="16"/>
    </row>
    <row r="53" spans="5:20" s="2" customFormat="1" ht="25" customHeight="1">
      <c r="E53" s="18"/>
      <c r="F53" s="18"/>
      <c r="G53" s="16"/>
      <c r="H53" s="16"/>
      <c r="I53" s="16"/>
      <c r="J53" s="16"/>
      <c r="L53" s="24"/>
      <c r="M53" s="16"/>
      <c r="N53" s="16"/>
      <c r="O53" s="16"/>
      <c r="P53" s="16"/>
      <c r="Q53" s="16"/>
      <c r="S53" s="16"/>
      <c r="T53" s="16"/>
    </row>
    <row r="54" spans="5:20" s="2" customFormat="1" ht="25" customHeight="1">
      <c r="E54" s="18"/>
      <c r="F54" s="18"/>
      <c r="G54" s="16"/>
      <c r="H54" s="16"/>
      <c r="I54" s="16"/>
      <c r="J54" s="16"/>
      <c r="L54" s="24"/>
      <c r="M54" s="16"/>
      <c r="N54" s="16"/>
      <c r="O54" s="16"/>
      <c r="P54" s="16"/>
      <c r="Q54" s="16"/>
      <c r="S54" s="16"/>
      <c r="T54" s="16"/>
    </row>
    <row r="55" spans="5:20" s="2" customFormat="1" ht="25" customHeight="1">
      <c r="E55" s="18"/>
      <c r="F55" s="18"/>
      <c r="G55" s="16"/>
      <c r="H55" s="16"/>
      <c r="I55" s="16"/>
      <c r="J55" s="16"/>
      <c r="L55" s="24"/>
      <c r="M55" s="16"/>
      <c r="N55" s="16"/>
      <c r="O55" s="16"/>
      <c r="P55" s="16"/>
      <c r="Q55" s="16"/>
      <c r="S55" s="16"/>
      <c r="T55" s="16"/>
    </row>
    <row r="56" spans="5:20" s="2" customFormat="1" ht="25" customHeight="1">
      <c r="E56" s="18"/>
      <c r="F56" s="18"/>
      <c r="G56" s="16"/>
      <c r="H56" s="16"/>
      <c r="I56" s="16"/>
      <c r="J56" s="16"/>
      <c r="L56" s="24"/>
      <c r="M56" s="16"/>
      <c r="N56" s="16"/>
      <c r="O56" s="16"/>
      <c r="P56" s="16"/>
      <c r="Q56" s="16"/>
      <c r="S56" s="16"/>
      <c r="T56" s="16"/>
    </row>
    <row r="57" spans="5:20" s="2" customFormat="1" ht="25" customHeight="1">
      <c r="E57" s="18"/>
      <c r="F57" s="18"/>
      <c r="G57" s="16"/>
      <c r="H57" s="16"/>
      <c r="I57" s="16"/>
      <c r="J57" s="16"/>
      <c r="L57" s="24"/>
      <c r="M57" s="16"/>
      <c r="N57" s="16"/>
      <c r="O57" s="16"/>
      <c r="P57" s="16"/>
      <c r="Q57" s="16"/>
      <c r="S57" s="16"/>
      <c r="T57" s="16"/>
    </row>
    <row r="58" spans="5:20" s="2" customFormat="1" ht="25" customHeight="1">
      <c r="E58" s="18"/>
      <c r="F58" s="18"/>
      <c r="G58" s="16"/>
      <c r="H58" s="16"/>
      <c r="I58" s="16"/>
      <c r="J58" s="16"/>
      <c r="L58" s="24"/>
      <c r="M58" s="16"/>
      <c r="N58" s="16"/>
      <c r="O58" s="16"/>
      <c r="P58" s="16"/>
      <c r="Q58" s="16"/>
      <c r="S58" s="16"/>
      <c r="T58" s="16"/>
    </row>
    <row r="59" spans="5:20" s="2" customFormat="1" ht="25" customHeight="1">
      <c r="E59" s="18"/>
      <c r="F59" s="18"/>
      <c r="G59" s="16"/>
      <c r="H59" s="16"/>
      <c r="I59" s="16"/>
      <c r="J59" s="16"/>
      <c r="L59" s="24"/>
      <c r="M59" s="16"/>
      <c r="N59" s="16"/>
      <c r="O59" s="16"/>
      <c r="P59" s="16"/>
      <c r="Q59" s="16"/>
      <c r="S59" s="16"/>
      <c r="T59" s="16"/>
    </row>
    <row r="60" spans="5:20" s="2" customFormat="1" ht="25" customHeight="1">
      <c r="E60" s="18"/>
      <c r="F60" s="18"/>
      <c r="G60" s="16"/>
      <c r="H60" s="16"/>
      <c r="I60" s="16"/>
      <c r="J60" s="16"/>
      <c r="L60" s="24"/>
      <c r="M60" s="16"/>
      <c r="N60" s="16"/>
      <c r="O60" s="16"/>
      <c r="P60" s="16"/>
      <c r="Q60" s="16"/>
      <c r="S60" s="16"/>
      <c r="T60" s="16"/>
    </row>
    <row r="61" spans="5:20" s="2" customFormat="1" ht="25" customHeight="1">
      <c r="E61" s="18"/>
      <c r="F61" s="18"/>
      <c r="G61" s="16"/>
      <c r="H61" s="16"/>
      <c r="I61" s="16"/>
      <c r="J61" s="16"/>
      <c r="L61" s="24"/>
      <c r="M61" s="16"/>
      <c r="N61" s="16"/>
      <c r="O61" s="16"/>
      <c r="P61" s="16"/>
      <c r="Q61" s="16"/>
      <c r="S61" s="16"/>
      <c r="T61" s="16"/>
    </row>
    <row r="62" spans="5:20" s="2" customFormat="1" ht="25" customHeight="1">
      <c r="E62" s="18"/>
      <c r="F62" s="18"/>
      <c r="G62" s="16"/>
      <c r="H62" s="16"/>
      <c r="I62" s="16"/>
      <c r="J62" s="16"/>
      <c r="L62" s="24"/>
      <c r="M62" s="16"/>
      <c r="N62" s="16"/>
      <c r="O62" s="16"/>
      <c r="P62" s="16"/>
      <c r="Q62" s="16"/>
      <c r="S62" s="16"/>
      <c r="T62" s="16"/>
    </row>
    <row r="63" spans="5:20" s="2" customFormat="1" ht="25" customHeight="1">
      <c r="E63" s="18"/>
      <c r="F63" s="18"/>
      <c r="G63" s="16"/>
      <c r="H63" s="16"/>
      <c r="I63" s="16"/>
      <c r="J63" s="16"/>
      <c r="L63" s="24"/>
      <c r="M63" s="16"/>
      <c r="N63" s="16"/>
      <c r="O63" s="16"/>
      <c r="P63" s="16"/>
      <c r="Q63" s="16"/>
      <c r="S63" s="16"/>
      <c r="T63" s="16"/>
    </row>
    <row r="64" spans="5:20" s="2" customFormat="1" ht="25" customHeight="1">
      <c r="E64" s="18"/>
      <c r="F64" s="18"/>
      <c r="G64" s="16"/>
      <c r="H64" s="16"/>
      <c r="I64" s="16"/>
      <c r="J64" s="16"/>
      <c r="L64" s="24"/>
      <c r="M64" s="16"/>
      <c r="N64" s="16"/>
      <c r="O64" s="16"/>
      <c r="P64" s="16"/>
      <c r="Q64" s="16"/>
      <c r="S64" s="16"/>
      <c r="T64" s="16"/>
    </row>
    <row r="65" spans="5:20" s="2" customFormat="1" ht="25" customHeight="1">
      <c r="E65" s="18"/>
      <c r="F65" s="18"/>
      <c r="G65" s="16"/>
      <c r="H65" s="16"/>
      <c r="I65" s="16"/>
      <c r="J65" s="16"/>
      <c r="L65" s="24"/>
      <c r="M65" s="16"/>
      <c r="N65" s="16"/>
      <c r="O65" s="16"/>
      <c r="P65" s="16"/>
      <c r="Q65" s="16"/>
      <c r="S65" s="16"/>
      <c r="T65" s="16"/>
    </row>
    <row r="66" spans="5:20" s="2" customFormat="1" ht="25" customHeight="1">
      <c r="E66" s="18"/>
      <c r="F66" s="18"/>
      <c r="G66" s="16"/>
      <c r="H66" s="16"/>
      <c r="I66" s="16"/>
      <c r="J66" s="16"/>
      <c r="L66" s="24"/>
      <c r="M66" s="16"/>
      <c r="N66" s="16"/>
      <c r="O66" s="16"/>
      <c r="P66" s="16"/>
      <c r="Q66" s="16"/>
      <c r="S66" s="16"/>
      <c r="T66" s="16"/>
    </row>
    <row r="67" spans="5:20" s="2" customFormat="1" ht="25" customHeight="1">
      <c r="E67" s="18"/>
      <c r="F67" s="18"/>
      <c r="G67" s="16"/>
      <c r="H67" s="16"/>
      <c r="I67" s="16"/>
      <c r="J67" s="16"/>
      <c r="L67" s="24"/>
      <c r="M67" s="16"/>
      <c r="N67" s="16"/>
      <c r="O67" s="16"/>
      <c r="P67" s="16"/>
      <c r="Q67" s="16"/>
      <c r="S67" s="16"/>
      <c r="T67" s="16"/>
    </row>
    <row r="68" spans="5:20" s="2" customFormat="1" ht="25" customHeight="1">
      <c r="E68" s="18"/>
      <c r="F68" s="18"/>
      <c r="G68" s="16"/>
      <c r="H68" s="16"/>
      <c r="I68" s="16"/>
      <c r="J68" s="16"/>
      <c r="L68" s="24"/>
      <c r="M68" s="16"/>
      <c r="N68" s="16"/>
      <c r="O68" s="16"/>
      <c r="P68" s="16"/>
      <c r="Q68" s="16"/>
      <c r="S68" s="16"/>
      <c r="T68" s="16"/>
    </row>
    <row r="69" spans="5:20" s="2" customFormat="1" ht="25" customHeight="1">
      <c r="E69" s="18"/>
      <c r="F69" s="18"/>
      <c r="G69" s="16"/>
      <c r="H69" s="16"/>
      <c r="I69" s="16"/>
      <c r="J69" s="16"/>
      <c r="L69" s="24"/>
      <c r="M69" s="16"/>
      <c r="N69" s="16"/>
      <c r="O69" s="16"/>
      <c r="P69" s="16"/>
      <c r="Q69" s="16"/>
      <c r="S69" s="16"/>
      <c r="T69" s="16"/>
    </row>
    <row r="70" spans="5:20" s="2" customFormat="1" ht="25" customHeight="1">
      <c r="E70" s="18"/>
      <c r="F70" s="18"/>
      <c r="G70" s="16"/>
      <c r="H70" s="16"/>
      <c r="I70" s="16"/>
      <c r="J70" s="16"/>
      <c r="L70" s="24"/>
      <c r="M70" s="16"/>
      <c r="N70" s="16"/>
      <c r="O70" s="16"/>
      <c r="P70" s="16"/>
      <c r="Q70" s="16"/>
      <c r="S70" s="16"/>
      <c r="T70" s="16"/>
    </row>
    <row r="71" spans="5:20" s="2" customFormat="1" ht="25" customHeight="1">
      <c r="E71" s="18"/>
      <c r="F71" s="18"/>
      <c r="G71" s="16"/>
      <c r="H71" s="16"/>
      <c r="I71" s="16"/>
      <c r="J71" s="16"/>
      <c r="L71" s="24"/>
      <c r="M71" s="16"/>
      <c r="N71" s="16"/>
      <c r="O71" s="16"/>
      <c r="P71" s="16"/>
      <c r="Q71" s="16"/>
      <c r="S71" s="16"/>
      <c r="T71" s="16"/>
    </row>
    <row r="72" spans="5:20" s="2" customFormat="1" ht="25" customHeight="1">
      <c r="E72" s="18"/>
      <c r="F72" s="18"/>
      <c r="G72" s="16"/>
      <c r="H72" s="16"/>
      <c r="I72" s="16"/>
      <c r="J72" s="16"/>
      <c r="L72" s="24"/>
      <c r="M72" s="16"/>
      <c r="N72" s="16"/>
      <c r="O72" s="16"/>
      <c r="P72" s="16"/>
      <c r="Q72" s="16"/>
      <c r="S72" s="16"/>
      <c r="T72" s="16"/>
    </row>
    <row r="73" spans="5:20" s="2" customFormat="1" ht="25" customHeight="1">
      <c r="E73" s="18"/>
      <c r="F73" s="18"/>
      <c r="G73" s="16"/>
      <c r="H73" s="16"/>
      <c r="I73" s="16"/>
      <c r="J73" s="16"/>
      <c r="L73" s="24"/>
      <c r="M73" s="16"/>
      <c r="N73" s="16"/>
      <c r="O73" s="16"/>
      <c r="P73" s="16"/>
      <c r="Q73" s="16"/>
      <c r="S73" s="16"/>
      <c r="T73" s="16"/>
    </row>
    <row r="74" spans="5:20" s="2" customFormat="1" ht="25" customHeight="1">
      <c r="E74" s="18"/>
      <c r="F74" s="18"/>
      <c r="G74" s="16"/>
      <c r="H74" s="16"/>
      <c r="I74" s="16"/>
      <c r="J74" s="16"/>
      <c r="L74" s="24"/>
      <c r="M74" s="16"/>
      <c r="N74" s="16"/>
      <c r="O74" s="16"/>
      <c r="P74" s="16"/>
      <c r="Q74" s="16"/>
      <c r="S74" s="16"/>
      <c r="T74" s="16"/>
    </row>
    <row r="75" spans="5:20" s="2" customFormat="1" ht="25" customHeight="1">
      <c r="E75" s="18"/>
      <c r="F75" s="18"/>
      <c r="G75" s="16"/>
      <c r="H75" s="16"/>
      <c r="I75" s="16"/>
      <c r="J75" s="16"/>
      <c r="L75" s="24"/>
      <c r="M75" s="16"/>
      <c r="N75" s="16"/>
      <c r="O75" s="16"/>
      <c r="P75" s="16"/>
      <c r="Q75" s="16"/>
      <c r="S75" s="16"/>
      <c r="T75" s="16"/>
    </row>
    <row r="76" spans="5:20" s="2" customFormat="1" ht="25" customHeight="1">
      <c r="E76" s="18"/>
      <c r="F76" s="18"/>
      <c r="G76" s="16"/>
      <c r="H76" s="16"/>
      <c r="I76" s="16"/>
      <c r="J76" s="16"/>
      <c r="L76" s="24"/>
      <c r="M76" s="16"/>
      <c r="N76" s="16"/>
      <c r="O76" s="16"/>
      <c r="P76" s="16"/>
      <c r="Q76" s="16"/>
      <c r="S76" s="16"/>
      <c r="T76" s="16"/>
    </row>
    <row r="77" spans="5:20" s="2" customFormat="1" ht="25" customHeight="1">
      <c r="E77" s="18"/>
      <c r="F77" s="18"/>
      <c r="G77" s="16"/>
      <c r="H77" s="16"/>
      <c r="I77" s="16"/>
      <c r="J77" s="16"/>
      <c r="L77" s="24"/>
      <c r="M77" s="16"/>
      <c r="N77" s="16"/>
      <c r="O77" s="16"/>
      <c r="P77" s="16"/>
      <c r="Q77" s="16"/>
      <c r="S77" s="16"/>
      <c r="T77" s="16"/>
    </row>
    <row r="78" spans="5:20" s="2" customFormat="1" ht="25" customHeight="1">
      <c r="E78" s="18"/>
      <c r="F78" s="18"/>
      <c r="G78" s="16"/>
      <c r="H78" s="16"/>
      <c r="I78" s="16"/>
      <c r="J78" s="16"/>
      <c r="L78" s="24"/>
      <c r="M78" s="16"/>
      <c r="N78" s="16"/>
      <c r="O78" s="16"/>
      <c r="P78" s="16"/>
      <c r="Q78" s="16"/>
      <c r="S78" s="16"/>
      <c r="T78" s="16"/>
    </row>
    <row r="79" spans="5:20" s="2" customFormat="1" ht="25" customHeight="1">
      <c r="E79" s="18"/>
      <c r="F79" s="18"/>
      <c r="G79" s="16"/>
      <c r="H79" s="16"/>
      <c r="I79" s="16"/>
      <c r="J79" s="16"/>
      <c r="L79" s="24"/>
      <c r="M79" s="16"/>
      <c r="N79" s="16"/>
      <c r="O79" s="16"/>
      <c r="P79" s="16"/>
      <c r="Q79" s="16"/>
      <c r="S79" s="16"/>
      <c r="T79" s="16"/>
    </row>
    <row r="80" spans="5:20" s="2" customFormat="1" ht="25" customHeight="1">
      <c r="E80" s="18"/>
      <c r="F80" s="18"/>
      <c r="G80" s="16"/>
      <c r="H80" s="16"/>
      <c r="I80" s="16"/>
      <c r="J80" s="16"/>
      <c r="L80" s="24"/>
      <c r="M80" s="16"/>
      <c r="N80" s="16"/>
      <c r="O80" s="16"/>
      <c r="P80" s="16"/>
      <c r="Q80" s="16"/>
      <c r="S80" s="16"/>
      <c r="T80" s="16"/>
    </row>
    <row r="81" spans="5:20" s="2" customFormat="1" ht="25" customHeight="1">
      <c r="E81" s="18"/>
      <c r="F81" s="18"/>
      <c r="G81" s="16"/>
      <c r="H81" s="16"/>
      <c r="I81" s="16"/>
      <c r="J81" s="16"/>
      <c r="L81" s="24"/>
      <c r="M81" s="16"/>
      <c r="N81" s="16"/>
      <c r="O81" s="16"/>
      <c r="P81" s="16"/>
      <c r="Q81" s="16"/>
      <c r="S81" s="16"/>
      <c r="T81" s="16"/>
    </row>
    <row r="82" spans="5:20" s="2" customFormat="1" ht="25" customHeight="1">
      <c r="E82" s="18"/>
      <c r="F82" s="18"/>
      <c r="G82" s="16"/>
      <c r="H82" s="16"/>
      <c r="I82" s="16"/>
      <c r="J82" s="16"/>
      <c r="L82" s="24"/>
      <c r="M82" s="16"/>
      <c r="N82" s="16"/>
      <c r="O82" s="16"/>
      <c r="P82" s="16"/>
      <c r="Q82" s="16"/>
      <c r="S82" s="16"/>
      <c r="T82" s="16"/>
    </row>
    <row r="83" spans="5:20" s="2" customFormat="1" ht="25" customHeight="1">
      <c r="E83" s="18"/>
      <c r="F83" s="18"/>
      <c r="G83" s="16"/>
      <c r="H83" s="16"/>
      <c r="I83" s="16"/>
      <c r="J83" s="16"/>
      <c r="L83" s="24"/>
      <c r="M83" s="16"/>
      <c r="N83" s="16"/>
      <c r="O83" s="16"/>
      <c r="P83" s="16"/>
      <c r="Q83" s="16"/>
      <c r="S83" s="16"/>
      <c r="T83" s="16"/>
    </row>
    <row r="84" spans="5:20" s="2" customFormat="1" ht="25" customHeight="1">
      <c r="E84" s="18"/>
      <c r="F84" s="18"/>
      <c r="G84" s="16"/>
      <c r="H84" s="16"/>
      <c r="I84" s="16"/>
      <c r="J84" s="16"/>
      <c r="L84" s="24"/>
      <c r="M84" s="16"/>
      <c r="N84" s="16"/>
      <c r="O84" s="16"/>
      <c r="P84" s="16"/>
      <c r="Q84" s="16"/>
      <c r="S84" s="16"/>
      <c r="T84" s="16"/>
    </row>
    <row r="85" spans="5:20" s="2" customFormat="1" ht="25" customHeight="1">
      <c r="E85" s="18"/>
      <c r="F85" s="18"/>
      <c r="G85" s="16"/>
      <c r="H85" s="16"/>
      <c r="I85" s="16"/>
      <c r="J85" s="16"/>
      <c r="L85" s="24"/>
      <c r="M85" s="16"/>
      <c r="N85" s="16"/>
      <c r="O85" s="16"/>
      <c r="P85" s="16"/>
      <c r="Q85" s="16"/>
      <c r="S85" s="16"/>
      <c r="T85" s="16"/>
    </row>
    <row r="86" spans="5:20" s="2" customFormat="1" ht="25" customHeight="1">
      <c r="E86" s="18"/>
      <c r="F86" s="18"/>
      <c r="G86" s="16"/>
      <c r="H86" s="16"/>
      <c r="I86" s="16"/>
      <c r="J86" s="16"/>
      <c r="L86" s="24"/>
      <c r="M86" s="16"/>
      <c r="N86" s="16"/>
      <c r="O86" s="16"/>
      <c r="P86" s="16"/>
      <c r="Q86" s="16"/>
      <c r="S86" s="16"/>
      <c r="T86" s="16"/>
    </row>
    <row r="87" spans="5:20" s="2" customFormat="1" ht="25" customHeight="1">
      <c r="E87" s="18"/>
      <c r="F87" s="18"/>
      <c r="G87" s="16"/>
      <c r="H87" s="16"/>
      <c r="I87" s="16"/>
      <c r="J87" s="16"/>
      <c r="L87" s="24"/>
      <c r="M87" s="16"/>
      <c r="N87" s="16"/>
      <c r="O87" s="16"/>
      <c r="P87" s="16"/>
      <c r="Q87" s="16"/>
      <c r="S87" s="16"/>
      <c r="T87" s="16"/>
    </row>
    <row r="88" spans="5:20" s="2" customFormat="1" ht="25" customHeight="1">
      <c r="E88" s="18"/>
      <c r="F88" s="18"/>
      <c r="G88" s="16"/>
      <c r="H88" s="16"/>
      <c r="I88" s="16"/>
      <c r="J88" s="16"/>
      <c r="L88" s="24"/>
      <c r="M88" s="16"/>
      <c r="N88" s="16"/>
      <c r="O88" s="16"/>
      <c r="P88" s="16"/>
      <c r="Q88" s="16"/>
      <c r="S88" s="16"/>
      <c r="T88" s="16"/>
    </row>
    <row r="89" spans="5:20" s="2" customFormat="1" ht="25" customHeight="1">
      <c r="E89" s="18"/>
      <c r="F89" s="18"/>
      <c r="G89" s="16"/>
      <c r="H89" s="16"/>
      <c r="I89" s="16"/>
      <c r="J89" s="16"/>
      <c r="L89" s="24"/>
      <c r="M89" s="16"/>
      <c r="N89" s="16"/>
      <c r="O89" s="16"/>
      <c r="P89" s="16"/>
      <c r="Q89" s="16"/>
      <c r="S89" s="16"/>
      <c r="T89" s="16"/>
    </row>
    <row r="90" spans="5:20" s="2" customFormat="1" ht="25" customHeight="1">
      <c r="E90" s="18"/>
      <c r="F90" s="18"/>
      <c r="G90" s="16"/>
      <c r="H90" s="16"/>
      <c r="I90" s="16"/>
      <c r="J90" s="16"/>
      <c r="L90" s="24"/>
      <c r="M90" s="16"/>
      <c r="N90" s="16"/>
      <c r="O90" s="16"/>
      <c r="P90" s="16"/>
      <c r="Q90" s="16"/>
      <c r="S90" s="16"/>
      <c r="T90" s="16"/>
    </row>
    <row r="91" spans="5:20" s="2" customFormat="1" ht="25" customHeight="1">
      <c r="E91" s="18"/>
      <c r="F91" s="18"/>
      <c r="G91" s="16"/>
      <c r="H91" s="16"/>
      <c r="I91" s="16"/>
      <c r="J91" s="16"/>
      <c r="L91" s="24"/>
      <c r="M91" s="16"/>
      <c r="N91" s="16"/>
      <c r="O91" s="16"/>
      <c r="P91" s="16"/>
      <c r="Q91" s="16"/>
      <c r="S91" s="16"/>
      <c r="T91" s="16"/>
    </row>
    <row r="92" spans="5:20" s="2" customFormat="1" ht="25" customHeight="1">
      <c r="E92" s="18"/>
      <c r="F92" s="18"/>
      <c r="G92" s="16"/>
      <c r="H92" s="16"/>
      <c r="I92" s="16"/>
      <c r="J92" s="16"/>
      <c r="L92" s="24"/>
      <c r="M92" s="16"/>
      <c r="N92" s="16"/>
      <c r="O92" s="16"/>
      <c r="P92" s="16"/>
      <c r="Q92" s="16"/>
      <c r="S92" s="16"/>
      <c r="T92" s="16"/>
    </row>
    <row r="93" spans="5:20" s="2" customFormat="1" ht="25" customHeight="1">
      <c r="E93" s="18"/>
      <c r="F93" s="18"/>
      <c r="G93" s="16"/>
      <c r="H93" s="16"/>
      <c r="I93" s="16"/>
      <c r="J93" s="16"/>
      <c r="L93" s="24"/>
      <c r="M93" s="16"/>
      <c r="N93" s="16"/>
      <c r="O93" s="16"/>
      <c r="P93" s="16"/>
      <c r="Q93" s="16"/>
      <c r="S93" s="16"/>
      <c r="T93" s="16"/>
    </row>
  </sheetData>
  <mergeCells count="39">
    <mergeCell ref="A2:A3"/>
    <mergeCell ref="B2:B3"/>
    <mergeCell ref="K2:K3"/>
    <mergeCell ref="D2:D3"/>
    <mergeCell ref="C2:C3"/>
    <mergeCell ref="E2:F3"/>
    <mergeCell ref="E17:F17"/>
    <mergeCell ref="E5:F5"/>
    <mergeCell ref="E6:F6"/>
    <mergeCell ref="E7:F7"/>
    <mergeCell ref="E8:F8"/>
    <mergeCell ref="E9:F9"/>
    <mergeCell ref="E10:F10"/>
    <mergeCell ref="E12:F12"/>
    <mergeCell ref="E13:F13"/>
    <mergeCell ref="E14:F14"/>
    <mergeCell ref="E15:F15"/>
    <mergeCell ref="E16:F16"/>
    <mergeCell ref="E29:F29"/>
    <mergeCell ref="E18:F18"/>
    <mergeCell ref="E19:F19"/>
    <mergeCell ref="E20:F20"/>
    <mergeCell ref="E21:F21"/>
    <mergeCell ref="E22:F22"/>
    <mergeCell ref="E23:F23"/>
    <mergeCell ref="E24:F24"/>
    <mergeCell ref="E25:F25"/>
    <mergeCell ref="E26:F26"/>
    <mergeCell ref="E27:F27"/>
    <mergeCell ref="E28:F28"/>
    <mergeCell ref="Q2:T2"/>
    <mergeCell ref="E11:F11"/>
    <mergeCell ref="M2:P2"/>
    <mergeCell ref="M1:P1"/>
    <mergeCell ref="Q1:T1"/>
    <mergeCell ref="G1:J1"/>
    <mergeCell ref="E4:F4"/>
    <mergeCell ref="G2:H2"/>
    <mergeCell ref="I2:J2"/>
  </mergeCells>
  <conditionalFormatting sqref="A4:F4">
    <cfRule type="expression" dxfId="1103" priority="368">
      <formula>$B$4="Speed Development"</formula>
    </cfRule>
    <cfRule type="expression" dxfId="1102" priority="367">
      <formula>$B$4="Lactate Tolerance"</formula>
    </cfRule>
    <cfRule type="expression" dxfId="1101" priority="366">
      <formula>$B$4="VO2 Max"</formula>
    </cfRule>
    <cfRule type="expression" dxfId="1100" priority="365">
      <formula>$B$4="Threshold"</formula>
    </cfRule>
    <cfRule type="expression" dxfId="1099" priority="364">
      <formula>$B$4="Turnover and Pace Work"</formula>
    </cfRule>
    <cfRule type="expression" dxfId="1098" priority="363">
      <formula>$B$4="Aerobic Running"</formula>
    </cfRule>
    <cfRule type="expression" dxfId="1097" priority="362">
      <formula>$B$4="Stretching and Mobility"</formula>
    </cfRule>
    <cfRule type="expression" dxfId="1096" priority="361">
      <formula>$B$4="Recovery"</formula>
    </cfRule>
  </conditionalFormatting>
  <conditionalFormatting sqref="A5:F5">
    <cfRule type="expression" dxfId="1095" priority="176">
      <formula>$B$5="Speed Development"</formula>
    </cfRule>
    <cfRule type="expression" dxfId="1094" priority="175">
      <formula>$B$5="Lactate Tolerance"</formula>
    </cfRule>
    <cfRule type="expression" dxfId="1093" priority="174">
      <formula>$B$5="VO2 Max"</formula>
    </cfRule>
    <cfRule type="expression" dxfId="1092" priority="173">
      <formula>$B$5="Threshold"</formula>
    </cfRule>
    <cfRule type="expression" dxfId="1091" priority="172">
      <formula>$B$5="Turnover and Pace Work"</formula>
    </cfRule>
    <cfRule type="expression" dxfId="1090" priority="171">
      <formula>$B$5="Aerobic Running"</formula>
    </cfRule>
    <cfRule type="expression" dxfId="1089" priority="170">
      <formula>$B$5="Stretching and Mobility"</formula>
    </cfRule>
    <cfRule type="expression" dxfId="1088" priority="169">
      <formula>$B$5="Recovery"</formula>
    </cfRule>
  </conditionalFormatting>
  <conditionalFormatting sqref="A6:F6">
    <cfRule type="expression" dxfId="1087" priority="164">
      <formula>$B$6="Turnover and Pace Work"</formula>
    </cfRule>
    <cfRule type="expression" dxfId="1086" priority="167">
      <formula>$B$6="Lactate Tolerance"</formula>
    </cfRule>
    <cfRule type="expression" dxfId="1085" priority="166">
      <formula>$B$6="VO2 Max"</formula>
    </cfRule>
    <cfRule type="expression" dxfId="1084" priority="165">
      <formula>$B$6="Threshold"</formula>
    </cfRule>
    <cfRule type="expression" dxfId="1083" priority="168">
      <formula>$B$6="Speed Development"</formula>
    </cfRule>
    <cfRule type="expression" dxfId="1082" priority="163">
      <formula>$B$6="Aerobic Running"</formula>
    </cfRule>
    <cfRule type="expression" dxfId="1081" priority="162">
      <formula>$B$6="Stretching and Mobility"</formula>
    </cfRule>
    <cfRule type="expression" dxfId="1080" priority="161">
      <formula>$B$6="Recovery"</formula>
    </cfRule>
  </conditionalFormatting>
  <conditionalFormatting sqref="A7:F7">
    <cfRule type="expression" dxfId="1079" priority="160">
      <formula>$B$7="Speed Development"</formula>
    </cfRule>
    <cfRule type="expression" dxfId="1078" priority="159">
      <formula>$B$7="Lactate Tolerance"</formula>
    </cfRule>
    <cfRule type="expression" dxfId="1077" priority="158">
      <formula>$B$7="VO2 Max"</formula>
    </cfRule>
    <cfRule type="expression" dxfId="1076" priority="157">
      <formula>$B$7="Threshold"</formula>
    </cfRule>
    <cfRule type="expression" dxfId="1075" priority="156">
      <formula>$B$7="Turnover and Pace Work"</formula>
    </cfRule>
    <cfRule type="expression" dxfId="1074" priority="155">
      <formula>$B$7="Aerobic Running"</formula>
    </cfRule>
    <cfRule type="expression" dxfId="1073" priority="154">
      <formula>$B$7="Stretching and Mobility"</formula>
    </cfRule>
    <cfRule type="expression" dxfId="1072" priority="153">
      <formula>$B$7="Recovery"</formula>
    </cfRule>
  </conditionalFormatting>
  <conditionalFormatting sqref="A8:F8">
    <cfRule type="expression" dxfId="1071" priority="152">
      <formula>$B$8="Speed Development"</formula>
    </cfRule>
    <cfRule type="expression" dxfId="1070" priority="151">
      <formula>$B$8="Lactate Tolerance"</formula>
    </cfRule>
    <cfRule type="expression" dxfId="1069" priority="150">
      <formula>$B$8="VO2 Max"</formula>
    </cfRule>
    <cfRule type="expression" dxfId="1068" priority="149">
      <formula>$B$8="Threshold"</formula>
    </cfRule>
    <cfRule type="expression" dxfId="1067" priority="148">
      <formula>$B$8="Turnover and Pace Work"</formula>
    </cfRule>
    <cfRule type="expression" dxfId="1066" priority="147">
      <formula>$B$8="Aerobic Running"</formula>
    </cfRule>
    <cfRule type="expression" dxfId="1065" priority="146">
      <formula>$B$8="Stretching and Mobility"</formula>
    </cfRule>
    <cfRule type="expression" dxfId="1064" priority="145">
      <formula>$B$8="Recovery"</formula>
    </cfRule>
  </conditionalFormatting>
  <conditionalFormatting sqref="A9:F9">
    <cfRule type="expression" dxfId="1063" priority="140">
      <formula>$B$9="Turnover and Pace Work"</formula>
    </cfRule>
    <cfRule type="expression" dxfId="1062" priority="143">
      <formula>$B$9="Lactate Tolerance"</formula>
    </cfRule>
    <cfRule type="expression" dxfId="1061" priority="142">
      <formula>$B$9="VO2 Max"</formula>
    </cfRule>
    <cfRule type="expression" dxfId="1060" priority="141">
      <formula>$B$9="Threshold"</formula>
    </cfRule>
    <cfRule type="expression" dxfId="1059" priority="144">
      <formula>$B$9="Speed Development"</formula>
    </cfRule>
    <cfRule type="expression" dxfId="1058" priority="139">
      <formula>$B$9="Aerobic Running"</formula>
    </cfRule>
    <cfRule type="expression" dxfId="1057" priority="138">
      <formula>$B$9="Stretching and Mobility"</formula>
    </cfRule>
    <cfRule type="expression" dxfId="1056" priority="137">
      <formula>$B$9="Recovery"</formula>
    </cfRule>
  </conditionalFormatting>
  <conditionalFormatting sqref="A10:F10">
    <cfRule type="expression" dxfId="1055" priority="136">
      <formula>$B$10="Speed Development"</formula>
    </cfRule>
    <cfRule type="expression" dxfId="1054" priority="135">
      <formula>$B$10="Lactate Tolerance"</formula>
    </cfRule>
    <cfRule type="expression" dxfId="1053" priority="134">
      <formula>$B$10="VO2 Max"</formula>
    </cfRule>
    <cfRule type="expression" dxfId="1052" priority="133">
      <formula>$B$10="Threshold"</formula>
    </cfRule>
    <cfRule type="expression" dxfId="1051" priority="132">
      <formula>$B$10="Turnover and Pace Work"</formula>
    </cfRule>
    <cfRule type="expression" dxfId="1050" priority="131">
      <formula>$B$10="Aerobic Running"</formula>
    </cfRule>
    <cfRule type="expression" dxfId="1049" priority="130">
      <formula>$B$10="Stretching and Mobility"</formula>
    </cfRule>
    <cfRule type="expression" dxfId="1048" priority="129">
      <formula>$B$10="Recovery"</formula>
    </cfRule>
  </conditionalFormatting>
  <conditionalFormatting sqref="A11:F11">
    <cfRule type="expression" dxfId="1047" priority="128">
      <formula>$B$11="Speed Development"</formula>
    </cfRule>
    <cfRule type="expression" dxfId="1046" priority="127">
      <formula>$B$11="Lactate Tolerance"</formula>
    </cfRule>
    <cfRule type="expression" dxfId="1045" priority="126">
      <formula>$B$11="VO2 Max"</formula>
    </cfRule>
    <cfRule type="expression" dxfId="1044" priority="125">
      <formula>$B$11="Threshold"</formula>
    </cfRule>
    <cfRule type="expression" dxfId="1043" priority="124">
      <formula>$B$11="Turnover and Pace Work"</formula>
    </cfRule>
    <cfRule type="expression" dxfId="1042" priority="123">
      <formula>$B$11="Aerobic Running"</formula>
    </cfRule>
    <cfRule type="expression" dxfId="1041" priority="122">
      <formula>$B$11="Stretching and Mobility"</formula>
    </cfRule>
    <cfRule type="expression" dxfId="1040" priority="121">
      <formula>$B$11="Recovery"</formula>
    </cfRule>
  </conditionalFormatting>
  <conditionalFormatting sqref="A12:F12">
    <cfRule type="expression" dxfId="1039" priority="120">
      <formula>$B$12="Speed Development"</formula>
    </cfRule>
    <cfRule type="expression" dxfId="1038" priority="119">
      <formula>$B$12="Lactate Tolerance"</formula>
    </cfRule>
    <cfRule type="expression" dxfId="1037" priority="118">
      <formula>$B$12="VO2 Max"</formula>
    </cfRule>
    <cfRule type="expression" dxfId="1036" priority="117">
      <formula>$B$12="Threshold"</formula>
    </cfRule>
    <cfRule type="expression" dxfId="1035" priority="116">
      <formula>$B$12="Turnover and Pace Work"</formula>
    </cfRule>
    <cfRule type="expression" dxfId="1034" priority="115">
      <formula>$B$12="Aerobic Running"</formula>
    </cfRule>
    <cfRule type="expression" dxfId="1033" priority="114">
      <formula>$B$12="Stretching and Mobility"</formula>
    </cfRule>
    <cfRule type="expression" dxfId="1032" priority="113">
      <formula>$B$12="Recovery"</formula>
    </cfRule>
  </conditionalFormatting>
  <conditionalFormatting sqref="A13:F13">
    <cfRule type="expression" dxfId="1031" priority="112">
      <formula>$B$13="Speed Development"</formula>
    </cfRule>
    <cfRule type="expression" dxfId="1030" priority="111">
      <formula>$B$13="Lactate Tolerance"</formula>
    </cfRule>
    <cfRule type="expression" dxfId="1029" priority="110">
      <formula>$B$13="VO2 Max"</formula>
    </cfRule>
    <cfRule type="expression" dxfId="1028" priority="109">
      <formula>$B$13="Threshold"</formula>
    </cfRule>
    <cfRule type="expression" dxfId="1027" priority="108">
      <formula>$B$13="Turnover and Pace Work"</formula>
    </cfRule>
    <cfRule type="expression" dxfId="1026" priority="107">
      <formula>$B$13="Aerobic Running"</formula>
    </cfRule>
    <cfRule type="expression" dxfId="1025" priority="106">
      <formula>$B$13="Stretching and Mobility"</formula>
    </cfRule>
    <cfRule type="expression" dxfId="1024" priority="105">
      <formula>$B$13="Recovery"</formula>
    </cfRule>
  </conditionalFormatting>
  <conditionalFormatting sqref="A14:F14">
    <cfRule type="expression" dxfId="1023" priority="104">
      <formula>$B$14="Speed Development"</formula>
    </cfRule>
    <cfRule type="expression" dxfId="1022" priority="103">
      <formula>$B$14="Lactate Tolerance"</formula>
    </cfRule>
    <cfRule type="expression" dxfId="1021" priority="102">
      <formula>$B$14="VO2 Max"</formula>
    </cfRule>
    <cfRule type="expression" dxfId="1020" priority="101">
      <formula>$B$14="Threshold"</formula>
    </cfRule>
    <cfRule type="expression" dxfId="1019" priority="100">
      <formula>$B$14="Turnover and Pace Work"</formula>
    </cfRule>
    <cfRule type="expression" dxfId="1018" priority="99">
      <formula>$B$14="Aerobic Running"</formula>
    </cfRule>
    <cfRule type="expression" dxfId="1017" priority="98">
      <formula>$B$14="Stretching and Mobility"</formula>
    </cfRule>
    <cfRule type="expression" dxfId="1016" priority="97">
      <formula>$B$14="Recovery"</formula>
    </cfRule>
  </conditionalFormatting>
  <conditionalFormatting sqref="A15:F15">
    <cfRule type="expression" dxfId="1015" priority="93">
      <formula>$B$15="Threshold"</formula>
    </cfRule>
    <cfRule type="expression" dxfId="1014" priority="90">
      <formula>$B$15="Stretching and Mobility"</formula>
    </cfRule>
    <cfRule type="expression" dxfId="1013" priority="91">
      <formula>$B$15="Aerobic Running"</formula>
    </cfRule>
    <cfRule type="expression" dxfId="1012" priority="92">
      <formula>$B$15="Turnover and Pace Work"</formula>
    </cfRule>
    <cfRule type="expression" dxfId="1011" priority="89">
      <formula>$B$15="Recovery"</formula>
    </cfRule>
    <cfRule type="expression" dxfId="1010" priority="94">
      <formula>$B$15="VO2 Max"</formula>
    </cfRule>
    <cfRule type="expression" dxfId="1009" priority="95">
      <formula>$B$15="Lactate Tolerance"</formula>
    </cfRule>
    <cfRule type="expression" dxfId="1008" priority="96">
      <formula>$B$15="Speed Development"</formula>
    </cfRule>
  </conditionalFormatting>
  <conditionalFormatting sqref="A16:F16">
    <cfRule type="expression" dxfId="1007" priority="88">
      <formula>$B$16="Speed Development"</formula>
    </cfRule>
    <cfRule type="expression" dxfId="1006" priority="87">
      <formula>$B$16="Lactate Tolerance"</formula>
    </cfRule>
    <cfRule type="expression" dxfId="1005" priority="86">
      <formula>$B$16="VO2 Max"</formula>
    </cfRule>
    <cfRule type="expression" dxfId="1004" priority="85">
      <formula>$B$16="Threshold"</formula>
    </cfRule>
    <cfRule type="expression" dxfId="1003" priority="84">
      <formula>$B$16="Turnover and Pace Work"</formula>
    </cfRule>
    <cfRule type="expression" dxfId="1002" priority="83">
      <formula>$B$16="Aerobic Running"</formula>
    </cfRule>
    <cfRule type="expression" dxfId="1001" priority="82">
      <formula>$B$16="Stretching and Mobility"</formula>
    </cfRule>
    <cfRule type="expression" dxfId="1000" priority="81">
      <formula>$B$16="Recovery"</formula>
    </cfRule>
  </conditionalFormatting>
  <conditionalFormatting sqref="A17:F17">
    <cfRule type="expression" dxfId="999" priority="80">
      <formula>$B$17="Speed Development"</formula>
    </cfRule>
    <cfRule type="expression" dxfId="998" priority="79">
      <formula>$B$17="Lactate Tolerance"</formula>
    </cfRule>
    <cfRule type="expression" dxfId="997" priority="78">
      <formula>$B$17="VO2 Max"</formula>
    </cfRule>
    <cfRule type="expression" dxfId="996" priority="77">
      <formula>$B$17="Threshold"</formula>
    </cfRule>
    <cfRule type="expression" dxfId="995" priority="76">
      <formula>$B$17="Turnover and Pace Work"</formula>
    </cfRule>
    <cfRule type="expression" dxfId="994" priority="75">
      <formula>$B$17="Aerobic Running"</formula>
    </cfRule>
    <cfRule type="expression" dxfId="993" priority="74">
      <formula>$B$17="Stretching and Mobility"</formula>
    </cfRule>
    <cfRule type="expression" dxfId="992" priority="73">
      <formula>$B$17="Recovery"</formula>
    </cfRule>
  </conditionalFormatting>
  <conditionalFormatting sqref="A18:F18">
    <cfRule type="expression" dxfId="991" priority="72">
      <formula>$B$18="Speed Development"</formula>
    </cfRule>
    <cfRule type="expression" dxfId="990" priority="71">
      <formula>$B$18="Lactate Tolerance"</formula>
    </cfRule>
    <cfRule type="expression" dxfId="989" priority="70">
      <formula>$B$18="VO2 Max"</formula>
    </cfRule>
    <cfRule type="expression" dxfId="988" priority="69">
      <formula>$B$18="Threshold"</formula>
    </cfRule>
    <cfRule type="expression" dxfId="987" priority="68">
      <formula>$B$18="Turnover and Pace Work"</formula>
    </cfRule>
    <cfRule type="expression" dxfId="986" priority="67">
      <formula>$B$18="Aerobic Running"</formula>
    </cfRule>
    <cfRule type="expression" dxfId="985" priority="66">
      <formula>$B$18="Stretching and Mobility"</formula>
    </cfRule>
    <cfRule type="expression" dxfId="984" priority="65">
      <formula>$B$18="Recovery"</formula>
    </cfRule>
  </conditionalFormatting>
  <conditionalFormatting sqref="A19:F19">
    <cfRule type="expression" dxfId="983" priority="64">
      <formula>$B$19="Speed Development"</formula>
    </cfRule>
    <cfRule type="expression" dxfId="982" priority="63">
      <formula>$B$19="Lactate Tolerance"</formula>
    </cfRule>
    <cfRule type="expression" dxfId="981" priority="62">
      <formula>$B$19="VO2 Max"</formula>
    </cfRule>
    <cfRule type="expression" dxfId="980" priority="61">
      <formula>$B$19="Threshold"</formula>
    </cfRule>
    <cfRule type="expression" dxfId="979" priority="60">
      <formula>$B$19="Turnover and Pace Work"</formula>
    </cfRule>
    <cfRule type="expression" dxfId="978" priority="59">
      <formula>$B$19="Aerobic Running"</formula>
    </cfRule>
    <cfRule type="expression" dxfId="977" priority="58">
      <formula>$B$19="Stretching and Mobility"</formula>
    </cfRule>
    <cfRule type="expression" dxfId="976" priority="57">
      <formula>$B$19="Recovery"</formula>
    </cfRule>
  </conditionalFormatting>
  <conditionalFormatting sqref="A20:F20">
    <cfRule type="expression" dxfId="975" priority="56">
      <formula>$B$20="Speed Development"</formula>
    </cfRule>
    <cfRule type="expression" dxfId="974" priority="55">
      <formula>$B$20="Lactate Tolerance"</formula>
    </cfRule>
    <cfRule type="expression" dxfId="973" priority="54">
      <formula>$B$20="VO2 Max"</formula>
    </cfRule>
    <cfRule type="expression" dxfId="972" priority="53">
      <formula>$B$20="Threshold"</formula>
    </cfRule>
    <cfRule type="expression" dxfId="971" priority="52">
      <formula>$B$20="Turnover and Pace Work"</formula>
    </cfRule>
    <cfRule type="expression" dxfId="970" priority="51">
      <formula>$B$20="Aerobic Running"</formula>
    </cfRule>
    <cfRule type="expression" dxfId="969" priority="50">
      <formula>$B$20="Stretching and Mobility"</formula>
    </cfRule>
    <cfRule type="expression" dxfId="968" priority="49">
      <formula>$B$20="Recovery"</formula>
    </cfRule>
  </conditionalFormatting>
  <conditionalFormatting sqref="A21:F21">
    <cfRule type="expression" dxfId="967" priority="48">
      <formula>$B$21="Speed Development"</formula>
    </cfRule>
    <cfRule type="expression" dxfId="966" priority="47">
      <formula>$B$21="Lactate Tolerance"</formula>
    </cfRule>
    <cfRule type="expression" dxfId="965" priority="46">
      <formula>$B$21="VO2 Max"</formula>
    </cfRule>
    <cfRule type="expression" dxfId="964" priority="45">
      <formula>$B$21="Threshold"</formula>
    </cfRule>
    <cfRule type="expression" dxfId="963" priority="44">
      <formula>$B$21="Turnover and Pace Work"</formula>
    </cfRule>
    <cfRule type="expression" dxfId="962" priority="43">
      <formula>$B$21="Aerobic Running"</formula>
    </cfRule>
    <cfRule type="expression" dxfId="961" priority="42">
      <formula>$B$21="Stretching and Mobility"</formula>
    </cfRule>
    <cfRule type="expression" dxfId="960" priority="41">
      <formula>$B$21="Recovery"</formula>
    </cfRule>
  </conditionalFormatting>
  <conditionalFormatting sqref="A22:F22">
    <cfRule type="expression" dxfId="959" priority="40">
      <formula>$B$22="Speed Development"</formula>
    </cfRule>
    <cfRule type="expression" dxfId="958" priority="39">
      <formula>$B$22="Lactate Tolerance"</formula>
    </cfRule>
    <cfRule type="expression" dxfId="957" priority="38">
      <formula>$B$22="VO2 Max"</formula>
    </cfRule>
    <cfRule type="expression" dxfId="956" priority="37">
      <formula>$B$22="Threshold"</formula>
    </cfRule>
    <cfRule type="expression" dxfId="955" priority="36">
      <formula>$B$22="Turnover and Pace Work"</formula>
    </cfRule>
    <cfRule type="expression" dxfId="954" priority="35">
      <formula>$B$22="Aerobic Running"</formula>
    </cfRule>
    <cfRule type="expression" dxfId="953" priority="34">
      <formula>$B$22="Stretching and Mobility"</formula>
    </cfRule>
    <cfRule type="expression" dxfId="952" priority="33">
      <formula>$B$22="Recovery"</formula>
    </cfRule>
  </conditionalFormatting>
  <conditionalFormatting sqref="A23:F23">
    <cfRule type="expression" dxfId="951" priority="32">
      <formula>$B$23="Speed Development"</formula>
    </cfRule>
    <cfRule type="expression" dxfId="950" priority="31">
      <formula>$B$23="Lactate Tolerance"</formula>
    </cfRule>
    <cfRule type="expression" dxfId="949" priority="30">
      <formula>$B$23="VO2 Max"</formula>
    </cfRule>
    <cfRule type="expression" dxfId="948" priority="29">
      <formula>$B$23="Threshold"</formula>
    </cfRule>
    <cfRule type="expression" dxfId="947" priority="28">
      <formula>$B$23="Turnover and Pace Work"</formula>
    </cfRule>
    <cfRule type="expression" dxfId="946" priority="27">
      <formula>$B$23="Aerobic Running"</formula>
    </cfRule>
    <cfRule type="expression" dxfId="945" priority="26">
      <formula>$B$23="Stretching and Mobility"</formula>
    </cfRule>
    <cfRule type="expression" dxfId="944" priority="25">
      <formula>$B$23="Recovery"</formula>
    </cfRule>
  </conditionalFormatting>
  <conditionalFormatting sqref="A24:F24">
    <cfRule type="expression" dxfId="943" priority="24">
      <formula>$B$24="Speed Development"</formula>
    </cfRule>
    <cfRule type="expression" dxfId="942" priority="23">
      <formula>$B$24="Lactate Tolerance"</formula>
    </cfRule>
    <cfRule type="expression" dxfId="941" priority="22">
      <formula>$B$24="VO2 Max"</formula>
    </cfRule>
    <cfRule type="expression" dxfId="940" priority="21">
      <formula>$B$24="Threshold"</formula>
    </cfRule>
    <cfRule type="expression" dxfId="939" priority="20">
      <formula>$B$24="Turnover and Pace Work"</formula>
    </cfRule>
    <cfRule type="expression" dxfId="938" priority="19">
      <formula>$B$24="Aerobic Running"</formula>
    </cfRule>
    <cfRule type="expression" dxfId="937" priority="18">
      <formula>$B$24="Stretching and Mobility"</formula>
    </cfRule>
    <cfRule type="expression" dxfId="936" priority="17">
      <formula>$B$24="Recovery"</formula>
    </cfRule>
  </conditionalFormatting>
  <conditionalFormatting sqref="A25:F25">
    <cfRule type="expression" dxfId="935" priority="16">
      <formula>$B$25="Speed Development"</formula>
    </cfRule>
    <cfRule type="expression" dxfId="934" priority="15">
      <formula>$B$25="Lactate Tolerance"</formula>
    </cfRule>
    <cfRule type="expression" dxfId="933" priority="14">
      <formula>$B$25="VO2 Max"</formula>
    </cfRule>
    <cfRule type="expression" dxfId="932" priority="13">
      <formula>$B$25="Threshold"</formula>
    </cfRule>
    <cfRule type="expression" dxfId="931" priority="12">
      <formula>$B$25="Turnover and Pace Work"</formula>
    </cfRule>
    <cfRule type="expression" dxfId="930" priority="11">
      <formula>$B$25="Aerobic Running"</formula>
    </cfRule>
    <cfRule type="expression" dxfId="929" priority="10">
      <formula>$B$25="Stretching and Mobility"</formula>
    </cfRule>
    <cfRule type="expression" dxfId="928" priority="9">
      <formula>$B$25="Recovery"</formula>
    </cfRule>
  </conditionalFormatting>
  <conditionalFormatting sqref="A26:F26">
    <cfRule type="expression" dxfId="927" priority="8">
      <formula>$B$26="Speed Development"</formula>
    </cfRule>
    <cfRule type="expression" dxfId="926" priority="7">
      <formula>$B$26="Lactate Tolerance"</formula>
    </cfRule>
    <cfRule type="expression" dxfId="925" priority="6">
      <formula>$B$26="VO2 Max"</formula>
    </cfRule>
    <cfRule type="expression" dxfId="924" priority="5">
      <formula>$B$26="Threshold"</formula>
    </cfRule>
    <cfRule type="expression" dxfId="923" priority="4">
      <formula>$B$26="Turnover and Pace Work"</formula>
    </cfRule>
    <cfRule type="expression" dxfId="922" priority="3">
      <formula>$B$26="Aerobic Running"</formula>
    </cfRule>
    <cfRule type="expression" dxfId="921" priority="2">
      <formula>$B$26="Stretching and Mobility"</formula>
    </cfRule>
    <cfRule type="expression" dxfId="92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8CF746B-0D99-A344-A081-6E66EAE2D2BA}">
          <x14:formula1>
            <xm:f>Data!$B$2:$B$50</xm:f>
          </x14:formula1>
          <xm:sqref>A4:A32</xm:sqref>
        </x14:dataValidation>
        <x14:dataValidation type="list" allowBlank="1" showInputMessage="1" showErrorMessage="1" xr:uid="{7818999A-FFED-2F40-9ECE-925810DAB22D}">
          <x14:formula1>
            <xm:f>Data!$C$2:$C$50</xm:f>
          </x14:formula1>
          <xm:sqref>C4:C27</xm:sqref>
        </x14:dataValidation>
        <x14:dataValidation type="list" allowBlank="1" showInputMessage="1" showErrorMessage="1" xr:uid="{991D3151-5AC6-9F4A-A0A4-CA6C83F86132}">
          <x14:formula1>
            <xm:f>Data!$D$2:$D$50</xm:f>
          </x14:formula1>
          <xm:sqref>D4:D27</xm:sqref>
        </x14:dataValidation>
        <x14:dataValidation type="list" allowBlank="1" showInputMessage="1" showErrorMessage="1" xr:uid="{8CBF6BFE-2D7D-CE4A-B0C0-459DF8AAB3A4}">
          <x14:formula1>
            <xm:f>Data!$F$2:$F$50</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A47B-9646-8344-AA0E-23D6C06D2903}">
  <dimension ref="A1:T26"/>
  <sheetViews>
    <sheetView zoomScale="140" zoomScaleNormal="140" workbookViewId="0">
      <selection activeCell="B2" sqref="B2:B3"/>
    </sheetView>
  </sheetViews>
  <sheetFormatPr baseColWidth="10" defaultRowHeight="16"/>
  <cols>
    <col min="1" max="1" width="23.33203125" customWidth="1"/>
    <col min="2" max="2" width="25.5" customWidth="1"/>
    <col min="3" max="3" width="17.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5" customHeight="1">
      <c r="A1" s="20" t="s">
        <v>73</v>
      </c>
      <c r="B1" s="21">
        <v>45734</v>
      </c>
      <c r="C1" s="20" t="s">
        <v>97</v>
      </c>
      <c r="D1" s="20" t="s">
        <v>171</v>
      </c>
      <c r="E1" s="92" t="s">
        <v>60</v>
      </c>
      <c r="F1" s="92"/>
      <c r="G1" s="86" t="s">
        <v>53</v>
      </c>
      <c r="H1" s="87"/>
      <c r="I1" s="87"/>
      <c r="J1" s="87"/>
      <c r="L1" s="25" t="s">
        <v>39</v>
      </c>
      <c r="M1" s="85" t="s">
        <v>11</v>
      </c>
      <c r="N1" s="85"/>
      <c r="O1" s="85"/>
      <c r="P1" s="85"/>
      <c r="Q1" s="85" t="s">
        <v>12</v>
      </c>
      <c r="R1" s="85"/>
      <c r="S1" s="85"/>
      <c r="T1" s="85"/>
    </row>
    <row r="2" spans="1:20" ht="25" customHeight="1">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25" customHeight="1">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188</v>
      </c>
      <c r="F4" s="83"/>
      <c r="G4" s="23">
        <v>30</v>
      </c>
      <c r="H4" s="23">
        <v>60</v>
      </c>
      <c r="I4" s="23">
        <v>3</v>
      </c>
      <c r="J4" s="23">
        <v>8</v>
      </c>
      <c r="K4" s="2"/>
      <c r="L4" s="27" t="s">
        <v>69</v>
      </c>
      <c r="M4" s="28">
        <f>SUMIF($B$4:$B$26,"Aerobic Running",G4:G26)</f>
        <v>30</v>
      </c>
      <c r="N4" s="28">
        <f>SUMIF($B$4:$B$26,"Aerobic Running",H4:H26)</f>
        <v>60</v>
      </c>
      <c r="O4" s="39">
        <f t="shared" ref="O4:O9" si="0">M4/$M$10</f>
        <v>0.9375</v>
      </c>
      <c r="P4" s="39">
        <f t="shared" ref="P4:P10" si="1">N4/$N$10</f>
        <v>0.967741935483871</v>
      </c>
      <c r="Q4" s="28">
        <f>SUMIF($B$4:$B$26,"Aerobic Running",I4:I26)</f>
        <v>3</v>
      </c>
      <c r="R4" s="28">
        <f>SUMIF($B$4:$B$26,"Aerobic Running",J4:J26)</f>
        <v>8</v>
      </c>
      <c r="S4" s="39">
        <f>Q4/$Q$10</f>
        <v>0.9375</v>
      </c>
      <c r="T4" s="39">
        <f>R4/$R$10</f>
        <v>0.95238095238095233</v>
      </c>
    </row>
    <row r="5" spans="1:20" ht="50" customHeight="1">
      <c r="A5" s="6" t="s">
        <v>42</v>
      </c>
      <c r="B5" s="6" t="str">
        <f>_xlfn.XLOOKUP(A5,TrainingTable[Training Component],TrainingTable[Category of Training Stimulus],"")</f>
        <v>Turnover and Pace Work</v>
      </c>
      <c r="C5" s="6" t="s">
        <v>55</v>
      </c>
      <c r="D5" s="6" t="s">
        <v>64</v>
      </c>
      <c r="E5" s="83" t="s">
        <v>194</v>
      </c>
      <c r="F5" s="83"/>
      <c r="G5" s="23">
        <v>2</v>
      </c>
      <c r="H5" s="23">
        <v>2</v>
      </c>
      <c r="I5" s="23">
        <v>0.2</v>
      </c>
      <c r="J5" s="23">
        <v>0.4</v>
      </c>
      <c r="K5" s="2"/>
      <c r="L5" s="29" t="s">
        <v>34</v>
      </c>
      <c r="M5" s="30">
        <f>SUMIF($B$4:$B$26,"Turnover and Pace Work",G4:G26)</f>
        <v>2</v>
      </c>
      <c r="N5" s="30">
        <f>SUMIF($B$4:$B$26,"Turnover and Pace Work",H4:H26)</f>
        <v>2</v>
      </c>
      <c r="O5" s="40">
        <f t="shared" si="0"/>
        <v>6.25E-2</v>
      </c>
      <c r="P5" s="40">
        <f t="shared" si="1"/>
        <v>3.2258064516129031E-2</v>
      </c>
      <c r="Q5" s="30">
        <f>SUMIF($B$4:$B$26,"Turnover and Pace Work",I4:I26)</f>
        <v>0.2</v>
      </c>
      <c r="R5" s="30">
        <f>SUMIF($B$4:$B$26,"Turnover and Pace Work",J4:J26)</f>
        <v>0.4</v>
      </c>
      <c r="S5" s="40">
        <f t="shared" ref="S5:S10" si="2">Q5/$Q$10</f>
        <v>6.25E-2</v>
      </c>
      <c r="T5" s="40">
        <f t="shared" ref="T5:T10" si="3">R5/$R$10</f>
        <v>4.7619047619047616E-2</v>
      </c>
    </row>
    <row r="6" spans="1:20" ht="50" customHeight="1">
      <c r="A6" s="6" t="s">
        <v>21</v>
      </c>
      <c r="B6" s="6" t="str">
        <f>_xlfn.XLOOKUP(A6,TrainingTable[Training Component],TrainingTable[Category of Training Stimulus],"")</f>
        <v>Stretching and Mobility</v>
      </c>
      <c r="C6" s="6" t="s">
        <v>55</v>
      </c>
      <c r="D6" s="6" t="s">
        <v>64</v>
      </c>
      <c r="E6" s="83" t="s">
        <v>189</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32</v>
      </c>
      <c r="N10" s="23">
        <f>SUM(N4:N9)</f>
        <v>62</v>
      </c>
      <c r="O10" s="47">
        <f>M10/M10</f>
        <v>1</v>
      </c>
      <c r="P10" s="45">
        <f t="shared" si="1"/>
        <v>1</v>
      </c>
      <c r="Q10" s="23">
        <f>SUM(Q4:Q9)</f>
        <v>3.2</v>
      </c>
      <c r="R10" s="23">
        <f>SUM(R4:R9)</f>
        <v>8.4</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919" priority="184">
      <formula>$B$4="Speed Development"</formula>
    </cfRule>
    <cfRule type="expression" dxfId="918" priority="183">
      <formula>$B$4="Lactate Tolerance"</formula>
    </cfRule>
    <cfRule type="expression" dxfId="917" priority="182">
      <formula>$B$4="VO2 Max"</formula>
    </cfRule>
    <cfRule type="expression" dxfId="916" priority="181">
      <formula>$B$4="Threshold"</formula>
    </cfRule>
    <cfRule type="expression" dxfId="915" priority="180">
      <formula>$B$4="Turnover and Pace Work"</formula>
    </cfRule>
    <cfRule type="expression" dxfId="914" priority="179">
      <formula>$B$4="Aerobic Running"</formula>
    </cfRule>
    <cfRule type="expression" dxfId="913" priority="178">
      <formula>$B$4="Stretching and Mobility"</formula>
    </cfRule>
    <cfRule type="expression" dxfId="912" priority="177">
      <formula>$B$4="Recovery"</formula>
    </cfRule>
  </conditionalFormatting>
  <conditionalFormatting sqref="A5:F5">
    <cfRule type="expression" dxfId="911" priority="176">
      <formula>$B$5="Speed Development"</formula>
    </cfRule>
    <cfRule type="expression" dxfId="910" priority="175">
      <formula>$B$5="Lactate Tolerance"</formula>
    </cfRule>
    <cfRule type="expression" dxfId="909" priority="174">
      <formula>$B$5="VO2 Max"</formula>
    </cfRule>
    <cfRule type="expression" dxfId="908" priority="173">
      <formula>$B$5="Threshold"</formula>
    </cfRule>
    <cfRule type="expression" dxfId="907" priority="172">
      <formula>$B$5="Turnover and Pace Work"</formula>
    </cfRule>
    <cfRule type="expression" dxfId="906" priority="171">
      <formula>$B$5="Aerobic Running"</formula>
    </cfRule>
    <cfRule type="expression" dxfId="905" priority="170">
      <formula>$B$5="Stretching and Mobility"</formula>
    </cfRule>
    <cfRule type="expression" dxfId="904" priority="169">
      <formula>$B$5="Recovery"</formula>
    </cfRule>
  </conditionalFormatting>
  <conditionalFormatting sqref="A6:F6">
    <cfRule type="expression" dxfId="903" priority="164">
      <formula>$B$6="Turnover and Pace Work"</formula>
    </cfRule>
    <cfRule type="expression" dxfId="902" priority="167">
      <formula>$B$6="Lactate Tolerance"</formula>
    </cfRule>
    <cfRule type="expression" dxfId="901" priority="166">
      <formula>$B$6="VO2 Max"</formula>
    </cfRule>
    <cfRule type="expression" dxfId="900" priority="165">
      <formula>$B$6="Threshold"</formula>
    </cfRule>
    <cfRule type="expression" dxfId="899" priority="168">
      <formula>$B$6="Speed Development"</formula>
    </cfRule>
    <cfRule type="expression" dxfId="898" priority="163">
      <formula>$B$6="Aerobic Running"</formula>
    </cfRule>
    <cfRule type="expression" dxfId="897" priority="162">
      <formula>$B$6="Stretching and Mobility"</formula>
    </cfRule>
    <cfRule type="expression" dxfId="896" priority="161">
      <formula>$B$6="Recovery"</formula>
    </cfRule>
  </conditionalFormatting>
  <conditionalFormatting sqref="A7:F7">
    <cfRule type="expression" dxfId="895" priority="160">
      <formula>$B$7="Speed Development"</formula>
    </cfRule>
    <cfRule type="expression" dxfId="894" priority="159">
      <formula>$B$7="Lactate Tolerance"</formula>
    </cfRule>
    <cfRule type="expression" dxfId="893" priority="158">
      <formula>$B$7="VO2 Max"</formula>
    </cfRule>
    <cfRule type="expression" dxfId="892" priority="157">
      <formula>$B$7="Threshold"</formula>
    </cfRule>
    <cfRule type="expression" dxfId="891" priority="156">
      <formula>$B$7="Turnover and Pace Work"</formula>
    </cfRule>
    <cfRule type="expression" dxfId="890" priority="155">
      <formula>$B$7="Aerobic Running"</formula>
    </cfRule>
    <cfRule type="expression" dxfId="889" priority="154">
      <formula>$B$7="Stretching and Mobility"</formula>
    </cfRule>
    <cfRule type="expression" dxfId="888" priority="153">
      <formula>$B$7="Recovery"</formula>
    </cfRule>
  </conditionalFormatting>
  <conditionalFormatting sqref="A8:F8">
    <cfRule type="expression" dxfId="887" priority="152">
      <formula>$B$8="Speed Development"</formula>
    </cfRule>
    <cfRule type="expression" dxfId="886" priority="151">
      <formula>$B$8="Lactate Tolerance"</formula>
    </cfRule>
    <cfRule type="expression" dxfId="885" priority="150">
      <formula>$B$8="VO2 Max"</formula>
    </cfRule>
    <cfRule type="expression" dxfId="884" priority="149">
      <formula>$B$8="Threshold"</formula>
    </cfRule>
    <cfRule type="expression" dxfId="883" priority="148">
      <formula>$B$8="Turnover and Pace Work"</formula>
    </cfRule>
    <cfRule type="expression" dxfId="882" priority="147">
      <formula>$B$8="Aerobic Running"</formula>
    </cfRule>
    <cfRule type="expression" dxfId="881" priority="146">
      <formula>$B$8="Stretching and Mobility"</formula>
    </cfRule>
    <cfRule type="expression" dxfId="880" priority="145">
      <formula>$B$8="Recovery"</formula>
    </cfRule>
  </conditionalFormatting>
  <conditionalFormatting sqref="A9:F9">
    <cfRule type="expression" dxfId="879" priority="140">
      <formula>$B$9="Turnover and Pace Work"</formula>
    </cfRule>
    <cfRule type="expression" dxfId="878" priority="143">
      <formula>$B$9="Lactate Tolerance"</formula>
    </cfRule>
    <cfRule type="expression" dxfId="877" priority="142">
      <formula>$B$9="VO2 Max"</formula>
    </cfRule>
    <cfRule type="expression" dxfId="876" priority="141">
      <formula>$B$9="Threshold"</formula>
    </cfRule>
    <cfRule type="expression" dxfId="875" priority="144">
      <formula>$B$9="Speed Development"</formula>
    </cfRule>
    <cfRule type="expression" dxfId="874" priority="139">
      <formula>$B$9="Aerobic Running"</formula>
    </cfRule>
    <cfRule type="expression" dxfId="873" priority="138">
      <formula>$B$9="Stretching and Mobility"</formula>
    </cfRule>
    <cfRule type="expression" dxfId="872" priority="137">
      <formula>$B$9="Recovery"</formula>
    </cfRule>
  </conditionalFormatting>
  <conditionalFormatting sqref="A10:F10">
    <cfRule type="expression" dxfId="871" priority="136">
      <formula>$B$10="Speed Development"</formula>
    </cfRule>
    <cfRule type="expression" dxfId="870" priority="135">
      <formula>$B$10="Lactate Tolerance"</formula>
    </cfRule>
    <cfRule type="expression" dxfId="869" priority="134">
      <formula>$B$10="VO2 Max"</formula>
    </cfRule>
    <cfRule type="expression" dxfId="868" priority="133">
      <formula>$B$10="Threshold"</formula>
    </cfRule>
    <cfRule type="expression" dxfId="867" priority="132">
      <formula>$B$10="Turnover and Pace Work"</formula>
    </cfRule>
    <cfRule type="expression" dxfId="866" priority="131">
      <formula>$B$10="Aerobic Running"</formula>
    </cfRule>
    <cfRule type="expression" dxfId="865" priority="130">
      <formula>$B$10="Stretching and Mobility"</formula>
    </cfRule>
    <cfRule type="expression" dxfId="864" priority="129">
      <formula>$B$10="Recovery"</formula>
    </cfRule>
  </conditionalFormatting>
  <conditionalFormatting sqref="A11:F11">
    <cfRule type="expression" dxfId="863" priority="128">
      <formula>$B$11="Speed Development"</formula>
    </cfRule>
    <cfRule type="expression" dxfId="862" priority="127">
      <formula>$B$11="Lactate Tolerance"</formula>
    </cfRule>
    <cfRule type="expression" dxfId="861" priority="126">
      <formula>$B$11="VO2 Max"</formula>
    </cfRule>
    <cfRule type="expression" dxfId="860" priority="125">
      <formula>$B$11="Threshold"</formula>
    </cfRule>
    <cfRule type="expression" dxfId="859" priority="124">
      <formula>$B$11="Turnover and Pace Work"</formula>
    </cfRule>
    <cfRule type="expression" dxfId="858" priority="123">
      <formula>$B$11="Aerobic Running"</formula>
    </cfRule>
    <cfRule type="expression" dxfId="857" priority="122">
      <formula>$B$11="Stretching and Mobility"</formula>
    </cfRule>
    <cfRule type="expression" dxfId="856" priority="121">
      <formula>$B$11="Recovery"</formula>
    </cfRule>
  </conditionalFormatting>
  <conditionalFormatting sqref="A12:F12">
    <cfRule type="expression" dxfId="855" priority="120">
      <formula>$B$12="Speed Development"</formula>
    </cfRule>
    <cfRule type="expression" dxfId="854" priority="119">
      <formula>$B$12="Lactate Tolerance"</formula>
    </cfRule>
    <cfRule type="expression" dxfId="853" priority="118">
      <formula>$B$12="VO2 Max"</formula>
    </cfRule>
    <cfRule type="expression" dxfId="852" priority="117">
      <formula>$B$12="Threshold"</formula>
    </cfRule>
    <cfRule type="expression" dxfId="851" priority="116">
      <formula>$B$12="Turnover and Pace Work"</formula>
    </cfRule>
    <cfRule type="expression" dxfId="850" priority="115">
      <formula>$B$12="Aerobic Running"</formula>
    </cfRule>
    <cfRule type="expression" dxfId="849" priority="114">
      <formula>$B$12="Stretching and Mobility"</formula>
    </cfRule>
    <cfRule type="expression" dxfId="848" priority="113">
      <formula>$B$12="Recovery"</formula>
    </cfRule>
  </conditionalFormatting>
  <conditionalFormatting sqref="A13:F13">
    <cfRule type="expression" dxfId="847" priority="112">
      <formula>$B$13="Speed Development"</formula>
    </cfRule>
    <cfRule type="expression" dxfId="846" priority="111">
      <formula>$B$13="Lactate Tolerance"</formula>
    </cfRule>
    <cfRule type="expression" dxfId="845" priority="110">
      <formula>$B$13="VO2 Max"</formula>
    </cfRule>
    <cfRule type="expression" dxfId="844" priority="109">
      <formula>$B$13="Threshold"</formula>
    </cfRule>
    <cfRule type="expression" dxfId="843" priority="108">
      <formula>$B$13="Turnover and Pace Work"</formula>
    </cfRule>
    <cfRule type="expression" dxfId="842" priority="107">
      <formula>$B$13="Aerobic Running"</formula>
    </cfRule>
    <cfRule type="expression" dxfId="841" priority="106">
      <formula>$B$13="Stretching and Mobility"</formula>
    </cfRule>
    <cfRule type="expression" dxfId="840" priority="105">
      <formula>$B$13="Recovery"</formula>
    </cfRule>
  </conditionalFormatting>
  <conditionalFormatting sqref="A14:F14">
    <cfRule type="expression" dxfId="839" priority="104">
      <formula>$B$14="Speed Development"</formula>
    </cfRule>
    <cfRule type="expression" dxfId="838" priority="103">
      <formula>$B$14="Lactate Tolerance"</formula>
    </cfRule>
    <cfRule type="expression" dxfId="837" priority="102">
      <formula>$B$14="VO2 Max"</formula>
    </cfRule>
    <cfRule type="expression" dxfId="836" priority="101">
      <formula>$B$14="Threshold"</formula>
    </cfRule>
    <cfRule type="expression" dxfId="835" priority="100">
      <formula>$B$14="Turnover and Pace Work"</formula>
    </cfRule>
    <cfRule type="expression" dxfId="834" priority="99">
      <formula>$B$14="Aerobic Running"</formula>
    </cfRule>
    <cfRule type="expression" dxfId="833" priority="98">
      <formula>$B$14="Stretching and Mobility"</formula>
    </cfRule>
    <cfRule type="expression" dxfId="832" priority="97">
      <formula>$B$14="Recovery"</formula>
    </cfRule>
  </conditionalFormatting>
  <conditionalFormatting sqref="A15:F15">
    <cfRule type="expression" dxfId="831" priority="93">
      <formula>$B$15="Threshold"</formula>
    </cfRule>
    <cfRule type="expression" dxfId="830" priority="90">
      <formula>$B$15="Stretching and Mobility"</formula>
    </cfRule>
    <cfRule type="expression" dxfId="829" priority="91">
      <formula>$B$15="Aerobic Running"</formula>
    </cfRule>
    <cfRule type="expression" dxfId="828" priority="92">
      <formula>$B$15="Turnover and Pace Work"</formula>
    </cfRule>
    <cfRule type="expression" dxfId="827" priority="89">
      <formula>$B$15="Recovery"</formula>
    </cfRule>
    <cfRule type="expression" dxfId="826" priority="94">
      <formula>$B$15="VO2 Max"</formula>
    </cfRule>
    <cfRule type="expression" dxfId="825" priority="95">
      <formula>$B$15="Lactate Tolerance"</formula>
    </cfRule>
    <cfRule type="expression" dxfId="824" priority="96">
      <formula>$B$15="Speed Development"</formula>
    </cfRule>
  </conditionalFormatting>
  <conditionalFormatting sqref="A16:F16">
    <cfRule type="expression" dxfId="823" priority="88">
      <formula>$B$16="Speed Development"</formula>
    </cfRule>
    <cfRule type="expression" dxfId="822" priority="87">
      <formula>$B$16="Lactate Tolerance"</formula>
    </cfRule>
    <cfRule type="expression" dxfId="821" priority="86">
      <formula>$B$16="VO2 Max"</formula>
    </cfRule>
    <cfRule type="expression" dxfId="820" priority="85">
      <formula>$B$16="Threshold"</formula>
    </cfRule>
    <cfRule type="expression" dxfId="819" priority="84">
      <formula>$B$16="Turnover and Pace Work"</formula>
    </cfRule>
    <cfRule type="expression" dxfId="818" priority="83">
      <formula>$B$16="Aerobic Running"</formula>
    </cfRule>
    <cfRule type="expression" dxfId="817" priority="82">
      <formula>$B$16="Stretching and Mobility"</formula>
    </cfRule>
    <cfRule type="expression" dxfId="816" priority="81">
      <formula>$B$16="Recovery"</formula>
    </cfRule>
  </conditionalFormatting>
  <conditionalFormatting sqref="A17:F17">
    <cfRule type="expression" dxfId="815" priority="80">
      <formula>$B$17="Speed Development"</formula>
    </cfRule>
    <cfRule type="expression" dxfId="814" priority="79">
      <formula>$B$17="Lactate Tolerance"</formula>
    </cfRule>
    <cfRule type="expression" dxfId="813" priority="78">
      <formula>$B$17="VO2 Max"</formula>
    </cfRule>
    <cfRule type="expression" dxfId="812" priority="77">
      <formula>$B$17="Threshold"</formula>
    </cfRule>
    <cfRule type="expression" dxfId="811" priority="76">
      <formula>$B$17="Turnover and Pace Work"</formula>
    </cfRule>
    <cfRule type="expression" dxfId="810" priority="75">
      <formula>$B$17="Aerobic Running"</formula>
    </cfRule>
    <cfRule type="expression" dxfId="809" priority="74">
      <formula>$B$17="Stretching and Mobility"</formula>
    </cfRule>
    <cfRule type="expression" dxfId="808" priority="73">
      <formula>$B$17="Recovery"</formula>
    </cfRule>
  </conditionalFormatting>
  <conditionalFormatting sqref="A18:F18">
    <cfRule type="expression" dxfId="807" priority="72">
      <formula>$B$18="Speed Development"</formula>
    </cfRule>
    <cfRule type="expression" dxfId="806" priority="71">
      <formula>$B$18="Lactate Tolerance"</formula>
    </cfRule>
    <cfRule type="expression" dxfId="805" priority="70">
      <formula>$B$18="VO2 Max"</formula>
    </cfRule>
    <cfRule type="expression" dxfId="804" priority="69">
      <formula>$B$18="Threshold"</formula>
    </cfRule>
    <cfRule type="expression" dxfId="803" priority="68">
      <formula>$B$18="Turnover and Pace Work"</formula>
    </cfRule>
    <cfRule type="expression" dxfId="802" priority="67">
      <formula>$B$18="Aerobic Running"</formula>
    </cfRule>
    <cfRule type="expression" dxfId="801" priority="66">
      <formula>$B$18="Stretching and Mobility"</formula>
    </cfRule>
    <cfRule type="expression" dxfId="800" priority="65">
      <formula>$B$18="Recovery"</formula>
    </cfRule>
  </conditionalFormatting>
  <conditionalFormatting sqref="A19:F19">
    <cfRule type="expression" dxfId="799" priority="64">
      <formula>$B$19="Speed Development"</formula>
    </cfRule>
    <cfRule type="expression" dxfId="798" priority="63">
      <formula>$B$19="Lactate Tolerance"</formula>
    </cfRule>
    <cfRule type="expression" dxfId="797" priority="62">
      <formula>$B$19="VO2 Max"</formula>
    </cfRule>
    <cfRule type="expression" dxfId="796" priority="61">
      <formula>$B$19="Threshold"</formula>
    </cfRule>
    <cfRule type="expression" dxfId="795" priority="60">
      <formula>$B$19="Turnover and Pace Work"</formula>
    </cfRule>
    <cfRule type="expression" dxfId="794" priority="59">
      <formula>$B$19="Aerobic Running"</formula>
    </cfRule>
    <cfRule type="expression" dxfId="793" priority="58">
      <formula>$B$19="Stretching and Mobility"</formula>
    </cfRule>
    <cfRule type="expression" dxfId="792" priority="57">
      <formula>$B$19="Recovery"</formula>
    </cfRule>
  </conditionalFormatting>
  <conditionalFormatting sqref="A20:F20">
    <cfRule type="expression" dxfId="791" priority="56">
      <formula>$B$20="Speed Development"</formula>
    </cfRule>
    <cfRule type="expression" dxfId="790" priority="55">
      <formula>$B$20="Lactate Tolerance"</formula>
    </cfRule>
    <cfRule type="expression" dxfId="789" priority="54">
      <formula>$B$20="VO2 Max"</formula>
    </cfRule>
    <cfRule type="expression" dxfId="788" priority="53">
      <formula>$B$20="Threshold"</formula>
    </cfRule>
    <cfRule type="expression" dxfId="787" priority="52">
      <formula>$B$20="Turnover and Pace Work"</formula>
    </cfRule>
    <cfRule type="expression" dxfId="786" priority="51">
      <formula>$B$20="Aerobic Running"</formula>
    </cfRule>
    <cfRule type="expression" dxfId="785" priority="50">
      <formula>$B$20="Stretching and Mobility"</formula>
    </cfRule>
    <cfRule type="expression" dxfId="784" priority="49">
      <formula>$B$20="Recovery"</formula>
    </cfRule>
  </conditionalFormatting>
  <conditionalFormatting sqref="A21:F21">
    <cfRule type="expression" dxfId="783" priority="48">
      <formula>$B$21="Speed Development"</formula>
    </cfRule>
    <cfRule type="expression" dxfId="782" priority="47">
      <formula>$B$21="Lactate Tolerance"</formula>
    </cfRule>
    <cfRule type="expression" dxfId="781" priority="46">
      <formula>$B$21="VO2 Max"</formula>
    </cfRule>
    <cfRule type="expression" dxfId="780" priority="45">
      <formula>$B$21="Threshold"</formula>
    </cfRule>
    <cfRule type="expression" dxfId="779" priority="44">
      <formula>$B$21="Turnover and Pace Work"</formula>
    </cfRule>
    <cfRule type="expression" dxfId="778" priority="43">
      <formula>$B$21="Aerobic Running"</formula>
    </cfRule>
    <cfRule type="expression" dxfId="777" priority="42">
      <formula>$B$21="Stretching and Mobility"</formula>
    </cfRule>
    <cfRule type="expression" dxfId="776" priority="41">
      <formula>$B$21="Recovery"</formula>
    </cfRule>
  </conditionalFormatting>
  <conditionalFormatting sqref="A22:F22">
    <cfRule type="expression" dxfId="775" priority="40">
      <formula>$B$22="Speed Development"</formula>
    </cfRule>
    <cfRule type="expression" dxfId="774" priority="39">
      <formula>$B$22="Lactate Tolerance"</formula>
    </cfRule>
    <cfRule type="expression" dxfId="773" priority="38">
      <formula>$B$22="VO2 Max"</formula>
    </cfRule>
    <cfRule type="expression" dxfId="772" priority="37">
      <formula>$B$22="Threshold"</formula>
    </cfRule>
    <cfRule type="expression" dxfId="771" priority="36">
      <formula>$B$22="Turnover and Pace Work"</formula>
    </cfRule>
    <cfRule type="expression" dxfId="770" priority="35">
      <formula>$B$22="Aerobic Running"</formula>
    </cfRule>
    <cfRule type="expression" dxfId="769" priority="34">
      <formula>$B$22="Stretching and Mobility"</formula>
    </cfRule>
    <cfRule type="expression" dxfId="768" priority="33">
      <formula>$B$22="Recovery"</formula>
    </cfRule>
  </conditionalFormatting>
  <conditionalFormatting sqref="A23:F23">
    <cfRule type="expression" dxfId="767" priority="32">
      <formula>$B$23="Speed Development"</formula>
    </cfRule>
    <cfRule type="expression" dxfId="766" priority="31">
      <formula>$B$23="Lactate Tolerance"</formula>
    </cfRule>
    <cfRule type="expression" dxfId="765" priority="30">
      <formula>$B$23="VO2 Max"</formula>
    </cfRule>
    <cfRule type="expression" dxfId="764" priority="29">
      <formula>$B$23="Threshold"</formula>
    </cfRule>
    <cfRule type="expression" dxfId="763" priority="28">
      <formula>$B$23="Turnover and Pace Work"</formula>
    </cfRule>
    <cfRule type="expression" dxfId="762" priority="27">
      <formula>$B$23="Aerobic Running"</formula>
    </cfRule>
    <cfRule type="expression" dxfId="761" priority="26">
      <formula>$B$23="Stretching and Mobility"</formula>
    </cfRule>
    <cfRule type="expression" dxfId="760" priority="25">
      <formula>$B$23="Recovery"</formula>
    </cfRule>
  </conditionalFormatting>
  <conditionalFormatting sqref="A24:F24">
    <cfRule type="expression" dxfId="759" priority="24">
      <formula>$B$24="Speed Development"</formula>
    </cfRule>
    <cfRule type="expression" dxfId="758" priority="23">
      <formula>$B$24="Lactate Tolerance"</formula>
    </cfRule>
    <cfRule type="expression" dxfId="757" priority="22">
      <formula>$B$24="VO2 Max"</formula>
    </cfRule>
    <cfRule type="expression" dxfId="756" priority="21">
      <formula>$B$24="Threshold"</formula>
    </cfRule>
    <cfRule type="expression" dxfId="755" priority="20">
      <formula>$B$24="Turnover and Pace Work"</formula>
    </cfRule>
    <cfRule type="expression" dxfId="754" priority="19">
      <formula>$B$24="Aerobic Running"</formula>
    </cfRule>
    <cfRule type="expression" dxfId="753" priority="18">
      <formula>$B$24="Stretching and Mobility"</formula>
    </cfRule>
    <cfRule type="expression" dxfId="752" priority="17">
      <formula>$B$24="Recovery"</formula>
    </cfRule>
  </conditionalFormatting>
  <conditionalFormatting sqref="A25:F25">
    <cfRule type="expression" dxfId="751" priority="16">
      <formula>$B$25="Speed Development"</formula>
    </cfRule>
    <cfRule type="expression" dxfId="750" priority="15">
      <formula>$B$25="Lactate Tolerance"</formula>
    </cfRule>
    <cfRule type="expression" dxfId="749" priority="14">
      <formula>$B$25="VO2 Max"</formula>
    </cfRule>
    <cfRule type="expression" dxfId="748" priority="13">
      <formula>$B$25="Threshold"</formula>
    </cfRule>
    <cfRule type="expression" dxfId="747" priority="12">
      <formula>$B$25="Turnover and Pace Work"</formula>
    </cfRule>
    <cfRule type="expression" dxfId="746" priority="11">
      <formula>$B$25="Aerobic Running"</formula>
    </cfRule>
    <cfRule type="expression" dxfId="745" priority="10">
      <formula>$B$25="Stretching and Mobility"</formula>
    </cfRule>
    <cfRule type="expression" dxfId="744" priority="9">
      <formula>$B$25="Recovery"</formula>
    </cfRule>
  </conditionalFormatting>
  <conditionalFormatting sqref="A26:F26">
    <cfRule type="expression" dxfId="743" priority="8">
      <formula>$B$26="Speed Development"</formula>
    </cfRule>
    <cfRule type="expression" dxfId="742" priority="7">
      <formula>$B$26="Lactate Tolerance"</formula>
    </cfRule>
    <cfRule type="expression" dxfId="741" priority="6">
      <formula>$B$26="VO2 Max"</formula>
    </cfRule>
    <cfRule type="expression" dxfId="740" priority="5">
      <formula>$B$26="Threshold"</formula>
    </cfRule>
    <cfRule type="expression" dxfId="739" priority="4">
      <formula>$B$26="Turnover and Pace Work"</formula>
    </cfRule>
    <cfRule type="expression" dxfId="738" priority="3">
      <formula>$B$26="Aerobic Running"</formula>
    </cfRule>
    <cfRule type="expression" dxfId="737" priority="2">
      <formula>$B$26="Stretching and Mobility"</formula>
    </cfRule>
    <cfRule type="expression" dxfId="736"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AA992B0-B074-1447-AFC4-6DCE7A2FDAD3}">
          <x14:formula1>
            <xm:f>Data!$D$2:$D$50</xm:f>
          </x14:formula1>
          <xm:sqref>D4:D26</xm:sqref>
        </x14:dataValidation>
        <x14:dataValidation type="list" allowBlank="1" showInputMessage="1" showErrorMessage="1" xr:uid="{D40F7B1A-0C10-7D42-BBF6-282C33C4B83C}">
          <x14:formula1>
            <xm:f>Data!$C$2:$C$50</xm:f>
          </x14:formula1>
          <xm:sqref>C4:C26</xm:sqref>
        </x14:dataValidation>
        <x14:dataValidation type="list" allowBlank="1" showInputMessage="1" showErrorMessage="1" xr:uid="{9CB87C14-AD13-384F-B3A9-A79909B141AD}">
          <x14:formula1>
            <xm:f>Data!$B$2:$B$50</xm:f>
          </x14:formula1>
          <xm:sqref>A4:A26</xm:sqref>
        </x14:dataValidation>
        <x14:dataValidation type="list" allowBlank="1" showInputMessage="1" showErrorMessage="1" xr:uid="{29C30560-7250-5A48-8F56-DBDD72F79E69}">
          <x14:formula1>
            <xm:f>Data!$F$2:$F$50</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75A-5AB4-DD46-B6B9-BE07FDD74A0F}">
  <dimension ref="A1:T26"/>
  <sheetViews>
    <sheetView zoomScale="140" zoomScaleNormal="140" workbookViewId="0">
      <selection activeCell="A5" sqref="A5"/>
    </sheetView>
  </sheetViews>
  <sheetFormatPr baseColWidth="10" defaultRowHeight="16"/>
  <cols>
    <col min="1" max="1" width="23.33203125" customWidth="1"/>
    <col min="2" max="2" width="25.5" customWidth="1"/>
    <col min="3" max="3" width="18.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74</v>
      </c>
      <c r="B1" s="21">
        <v>45735</v>
      </c>
      <c r="C1" s="20" t="s">
        <v>96</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188</v>
      </c>
      <c r="F4" s="83"/>
      <c r="G4" s="23">
        <v>30</v>
      </c>
      <c r="H4" s="23">
        <v>60</v>
      </c>
      <c r="I4" s="23">
        <v>3</v>
      </c>
      <c r="J4" s="23">
        <v>8</v>
      </c>
      <c r="K4" s="2"/>
      <c r="L4" s="27" t="s">
        <v>69</v>
      </c>
      <c r="M4" s="28">
        <f>SUMIF($B$4:$B$26,"Aerobic Running",G4:G26)</f>
        <v>30</v>
      </c>
      <c r="N4" s="28">
        <f>SUMIF($B$4:$B$26,"Aerobic Running",H4:H26)</f>
        <v>60</v>
      </c>
      <c r="O4" s="39">
        <f t="shared" ref="O4:O9" si="0">M4/$M$10</f>
        <v>0.967741935483871</v>
      </c>
      <c r="P4" s="39">
        <f t="shared" ref="P4:P10" si="1">N4/$N$10</f>
        <v>0.98360655737704916</v>
      </c>
      <c r="Q4" s="28">
        <f>SUMIF($B$4:$B$26,"Aerobic Running",I4:I26)</f>
        <v>3</v>
      </c>
      <c r="R4" s="28">
        <f>SUMIF($B$4:$B$26,"Aerobic Running",J4:J26)</f>
        <v>8</v>
      </c>
      <c r="S4" s="39">
        <f>Q4/$Q$10</f>
        <v>0.92307692307692313</v>
      </c>
      <c r="T4" s="39">
        <f>R4/$R$10</f>
        <v>0.96969696969696972</v>
      </c>
    </row>
    <row r="5" spans="1:20" ht="50" customHeight="1">
      <c r="A5" s="6" t="s">
        <v>190</v>
      </c>
      <c r="B5" s="6" t="str">
        <f>_xlfn.XLOOKUP(A5,TrainingTable[Training Component],TrainingTable[Category of Training Stimulus],"")</f>
        <v>Turnover and Pace Work</v>
      </c>
      <c r="C5" s="6" t="s">
        <v>55</v>
      </c>
      <c r="D5" s="6" t="s">
        <v>64</v>
      </c>
      <c r="E5" s="83" t="s">
        <v>211</v>
      </c>
      <c r="F5" s="83"/>
      <c r="G5" s="23">
        <v>1</v>
      </c>
      <c r="H5" s="23">
        <v>1</v>
      </c>
      <c r="I5" s="23">
        <v>0.25</v>
      </c>
      <c r="J5" s="23">
        <v>0.25</v>
      </c>
      <c r="K5" s="2"/>
      <c r="L5" s="29" t="s">
        <v>34</v>
      </c>
      <c r="M5" s="30">
        <f>SUMIF($B$4:$B$26,"Turnover and Pace Work",G4:G26)</f>
        <v>1</v>
      </c>
      <c r="N5" s="30">
        <f>SUMIF($B$4:$B$26,"Turnover and Pace Work",H4:H26)</f>
        <v>1</v>
      </c>
      <c r="O5" s="40">
        <f t="shared" si="0"/>
        <v>3.2258064516129031E-2</v>
      </c>
      <c r="P5" s="40">
        <f t="shared" si="1"/>
        <v>1.6393442622950821E-2</v>
      </c>
      <c r="Q5" s="30">
        <f>SUMIF($B$4:$B$26,"Turnover and Pace Work",I4:I26)</f>
        <v>0.25</v>
      </c>
      <c r="R5" s="30">
        <f>SUMIF($B$4:$B$26,"Turnover and Pace Work",J4:J26)</f>
        <v>0.25</v>
      </c>
      <c r="S5" s="40">
        <f t="shared" ref="S5:S10" si="2">Q5/$Q$10</f>
        <v>7.6923076923076927E-2</v>
      </c>
      <c r="T5" s="40">
        <f t="shared" ref="T5:T10" si="3">R5/$R$10</f>
        <v>3.0303030303030304E-2</v>
      </c>
    </row>
    <row r="6" spans="1:20" ht="50" customHeight="1">
      <c r="A6" s="6" t="s">
        <v>21</v>
      </c>
      <c r="B6" s="6" t="str">
        <f>_xlfn.XLOOKUP(A6,TrainingTable[Training Component],TrainingTable[Category of Training Stimulus],"")</f>
        <v>Stretching and Mobility</v>
      </c>
      <c r="C6" s="6" t="s">
        <v>55</v>
      </c>
      <c r="D6" s="6" t="s">
        <v>57</v>
      </c>
      <c r="E6" s="83" t="s">
        <v>212</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31</v>
      </c>
      <c r="N10" s="23">
        <f>SUM(N4:N9)</f>
        <v>61</v>
      </c>
      <c r="O10" s="47">
        <f>M10/M10</f>
        <v>1</v>
      </c>
      <c r="P10" s="45">
        <f t="shared" si="1"/>
        <v>1</v>
      </c>
      <c r="Q10" s="23">
        <f>SUM(Q4:Q9)</f>
        <v>3.25</v>
      </c>
      <c r="R10" s="23">
        <f>SUM(R4:R9)</f>
        <v>8.25</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735" priority="184">
      <formula>$B$4="Speed Development"</formula>
    </cfRule>
    <cfRule type="expression" dxfId="734" priority="183">
      <formula>$B$4="Lactate Tolerance"</formula>
    </cfRule>
    <cfRule type="expression" dxfId="733" priority="182">
      <formula>$B$4="VO2 Max"</formula>
    </cfRule>
    <cfRule type="expression" dxfId="732" priority="181">
      <formula>$B$4="Threshold"</formula>
    </cfRule>
    <cfRule type="expression" dxfId="731" priority="180">
      <formula>$B$4="Turnover and Pace Work"</formula>
    </cfRule>
    <cfRule type="expression" dxfId="730" priority="179">
      <formula>$B$4="Aerobic Running"</formula>
    </cfRule>
    <cfRule type="expression" dxfId="729" priority="178">
      <formula>$B$4="Stretching and Mobility"</formula>
    </cfRule>
    <cfRule type="expression" dxfId="728" priority="177">
      <formula>$B$4="Recovery"</formula>
    </cfRule>
  </conditionalFormatting>
  <conditionalFormatting sqref="A5:F5">
    <cfRule type="expression" dxfId="727" priority="176">
      <formula>$B$5="Speed Development"</formula>
    </cfRule>
    <cfRule type="expression" dxfId="726" priority="175">
      <formula>$B$5="Lactate Tolerance"</formula>
    </cfRule>
    <cfRule type="expression" dxfId="725" priority="174">
      <formula>$B$5="VO2 Max"</formula>
    </cfRule>
    <cfRule type="expression" dxfId="724" priority="173">
      <formula>$B$5="Threshold"</formula>
    </cfRule>
    <cfRule type="expression" dxfId="723" priority="172">
      <formula>$B$5="Turnover and Pace Work"</formula>
    </cfRule>
    <cfRule type="expression" dxfId="722" priority="171">
      <formula>$B$5="Aerobic Running"</formula>
    </cfRule>
    <cfRule type="expression" dxfId="721" priority="170">
      <formula>$B$5="Stretching and Mobility"</formula>
    </cfRule>
    <cfRule type="expression" dxfId="720" priority="169">
      <formula>$B$5="Recovery"</formula>
    </cfRule>
  </conditionalFormatting>
  <conditionalFormatting sqref="A6:F6">
    <cfRule type="expression" dxfId="719" priority="164">
      <formula>$B$6="Turnover and Pace Work"</formula>
    </cfRule>
    <cfRule type="expression" dxfId="718" priority="167">
      <formula>$B$6="Lactate Tolerance"</formula>
    </cfRule>
    <cfRule type="expression" dxfId="717" priority="166">
      <formula>$B$6="VO2 Max"</formula>
    </cfRule>
    <cfRule type="expression" dxfId="716" priority="165">
      <formula>$B$6="Threshold"</formula>
    </cfRule>
    <cfRule type="expression" dxfId="715" priority="168">
      <formula>$B$6="Speed Development"</formula>
    </cfRule>
    <cfRule type="expression" dxfId="714" priority="163">
      <formula>$B$6="Aerobic Running"</formula>
    </cfRule>
    <cfRule type="expression" dxfId="713" priority="162">
      <formula>$B$6="Stretching and Mobility"</formula>
    </cfRule>
    <cfRule type="expression" dxfId="712" priority="161">
      <formula>$B$6="Recovery"</formula>
    </cfRule>
  </conditionalFormatting>
  <conditionalFormatting sqref="A7:F7">
    <cfRule type="expression" dxfId="711" priority="160">
      <formula>$B$7="Speed Development"</formula>
    </cfRule>
    <cfRule type="expression" dxfId="710" priority="159">
      <formula>$B$7="Lactate Tolerance"</formula>
    </cfRule>
    <cfRule type="expression" dxfId="709" priority="158">
      <formula>$B$7="VO2 Max"</formula>
    </cfRule>
    <cfRule type="expression" dxfId="708" priority="157">
      <formula>$B$7="Threshold"</formula>
    </cfRule>
    <cfRule type="expression" dxfId="707" priority="156">
      <formula>$B$7="Turnover and Pace Work"</formula>
    </cfRule>
    <cfRule type="expression" dxfId="706" priority="155">
      <formula>$B$7="Aerobic Running"</formula>
    </cfRule>
    <cfRule type="expression" dxfId="705" priority="154">
      <formula>$B$7="Stretching and Mobility"</formula>
    </cfRule>
    <cfRule type="expression" dxfId="704" priority="153">
      <formula>$B$7="Recovery"</formula>
    </cfRule>
  </conditionalFormatting>
  <conditionalFormatting sqref="A8:F8">
    <cfRule type="expression" dxfId="703" priority="152">
      <formula>$B$8="Speed Development"</formula>
    </cfRule>
    <cfRule type="expression" dxfId="702" priority="151">
      <formula>$B$8="Lactate Tolerance"</formula>
    </cfRule>
    <cfRule type="expression" dxfId="701" priority="150">
      <formula>$B$8="VO2 Max"</formula>
    </cfRule>
    <cfRule type="expression" dxfId="700" priority="149">
      <formula>$B$8="Threshold"</formula>
    </cfRule>
    <cfRule type="expression" dxfId="699" priority="148">
      <formula>$B$8="Turnover and Pace Work"</formula>
    </cfRule>
    <cfRule type="expression" dxfId="698" priority="147">
      <formula>$B$8="Aerobic Running"</formula>
    </cfRule>
    <cfRule type="expression" dxfId="697" priority="146">
      <formula>$B$8="Stretching and Mobility"</formula>
    </cfRule>
    <cfRule type="expression" dxfId="696" priority="145">
      <formula>$B$8="Recovery"</formula>
    </cfRule>
  </conditionalFormatting>
  <conditionalFormatting sqref="A9:F9">
    <cfRule type="expression" dxfId="695" priority="140">
      <formula>$B$9="Turnover and Pace Work"</formula>
    </cfRule>
    <cfRule type="expression" dxfId="694" priority="143">
      <formula>$B$9="Lactate Tolerance"</formula>
    </cfRule>
    <cfRule type="expression" dxfId="693" priority="142">
      <formula>$B$9="VO2 Max"</formula>
    </cfRule>
    <cfRule type="expression" dxfId="692" priority="141">
      <formula>$B$9="Threshold"</formula>
    </cfRule>
    <cfRule type="expression" dxfId="691" priority="144">
      <formula>$B$9="Speed Development"</formula>
    </cfRule>
    <cfRule type="expression" dxfId="690" priority="139">
      <formula>$B$9="Aerobic Running"</formula>
    </cfRule>
    <cfRule type="expression" dxfId="689" priority="138">
      <formula>$B$9="Stretching and Mobility"</formula>
    </cfRule>
    <cfRule type="expression" dxfId="688" priority="137">
      <formula>$B$9="Recovery"</formula>
    </cfRule>
  </conditionalFormatting>
  <conditionalFormatting sqref="A10:F10">
    <cfRule type="expression" dxfId="687" priority="136">
      <formula>$B$10="Speed Development"</formula>
    </cfRule>
    <cfRule type="expression" dxfId="686" priority="135">
      <formula>$B$10="Lactate Tolerance"</formula>
    </cfRule>
    <cfRule type="expression" dxfId="685" priority="134">
      <formula>$B$10="VO2 Max"</formula>
    </cfRule>
    <cfRule type="expression" dxfId="684" priority="133">
      <formula>$B$10="Threshold"</formula>
    </cfRule>
    <cfRule type="expression" dxfId="683" priority="132">
      <formula>$B$10="Turnover and Pace Work"</formula>
    </cfRule>
    <cfRule type="expression" dxfId="682" priority="131">
      <formula>$B$10="Aerobic Running"</formula>
    </cfRule>
    <cfRule type="expression" dxfId="681" priority="130">
      <formula>$B$10="Stretching and Mobility"</formula>
    </cfRule>
    <cfRule type="expression" dxfId="680" priority="129">
      <formula>$B$10="Recovery"</formula>
    </cfRule>
  </conditionalFormatting>
  <conditionalFormatting sqref="A11:F11">
    <cfRule type="expression" dxfId="679" priority="128">
      <formula>$B$11="Speed Development"</formula>
    </cfRule>
    <cfRule type="expression" dxfId="678" priority="127">
      <formula>$B$11="Lactate Tolerance"</formula>
    </cfRule>
    <cfRule type="expression" dxfId="677" priority="126">
      <formula>$B$11="VO2 Max"</formula>
    </cfRule>
    <cfRule type="expression" dxfId="676" priority="125">
      <formula>$B$11="Threshold"</formula>
    </cfRule>
    <cfRule type="expression" dxfId="675" priority="124">
      <formula>$B$11="Turnover and Pace Work"</formula>
    </cfRule>
    <cfRule type="expression" dxfId="674" priority="123">
      <formula>$B$11="Aerobic Running"</formula>
    </cfRule>
    <cfRule type="expression" dxfId="673" priority="122">
      <formula>$B$11="Stretching and Mobility"</formula>
    </cfRule>
    <cfRule type="expression" dxfId="672" priority="121">
      <formula>$B$11="Recovery"</formula>
    </cfRule>
  </conditionalFormatting>
  <conditionalFormatting sqref="A12:F12">
    <cfRule type="expression" dxfId="671" priority="120">
      <formula>$B$12="Speed Development"</formula>
    </cfRule>
    <cfRule type="expression" dxfId="670" priority="119">
      <formula>$B$12="Lactate Tolerance"</formula>
    </cfRule>
    <cfRule type="expression" dxfId="669" priority="118">
      <formula>$B$12="VO2 Max"</formula>
    </cfRule>
    <cfRule type="expression" dxfId="668" priority="117">
      <formula>$B$12="Threshold"</formula>
    </cfRule>
    <cfRule type="expression" dxfId="667" priority="116">
      <formula>$B$12="Turnover and Pace Work"</formula>
    </cfRule>
    <cfRule type="expression" dxfId="666" priority="115">
      <formula>$B$12="Aerobic Running"</formula>
    </cfRule>
    <cfRule type="expression" dxfId="665" priority="114">
      <formula>$B$12="Stretching and Mobility"</formula>
    </cfRule>
    <cfRule type="expression" dxfId="664" priority="113">
      <formula>$B$12="Recovery"</formula>
    </cfRule>
  </conditionalFormatting>
  <conditionalFormatting sqref="A13:F13">
    <cfRule type="expression" dxfId="663" priority="112">
      <formula>$B$13="Speed Development"</formula>
    </cfRule>
    <cfRule type="expression" dxfId="662" priority="111">
      <formula>$B$13="Lactate Tolerance"</formula>
    </cfRule>
    <cfRule type="expression" dxfId="661" priority="110">
      <formula>$B$13="VO2 Max"</formula>
    </cfRule>
    <cfRule type="expression" dxfId="660" priority="109">
      <formula>$B$13="Threshold"</formula>
    </cfRule>
    <cfRule type="expression" dxfId="659" priority="108">
      <formula>$B$13="Turnover and Pace Work"</formula>
    </cfRule>
    <cfRule type="expression" dxfId="658" priority="107">
      <formula>$B$13="Aerobic Running"</formula>
    </cfRule>
    <cfRule type="expression" dxfId="657" priority="106">
      <formula>$B$13="Stretching and Mobility"</formula>
    </cfRule>
    <cfRule type="expression" dxfId="656" priority="105">
      <formula>$B$13="Recovery"</formula>
    </cfRule>
  </conditionalFormatting>
  <conditionalFormatting sqref="A14:F14">
    <cfRule type="expression" dxfId="655" priority="104">
      <formula>$B$14="Speed Development"</formula>
    </cfRule>
    <cfRule type="expression" dxfId="654" priority="103">
      <formula>$B$14="Lactate Tolerance"</formula>
    </cfRule>
    <cfRule type="expression" dxfId="653" priority="102">
      <formula>$B$14="VO2 Max"</formula>
    </cfRule>
    <cfRule type="expression" dxfId="652" priority="101">
      <formula>$B$14="Threshold"</formula>
    </cfRule>
    <cfRule type="expression" dxfId="651" priority="100">
      <formula>$B$14="Turnover and Pace Work"</formula>
    </cfRule>
    <cfRule type="expression" dxfId="650" priority="99">
      <formula>$B$14="Aerobic Running"</formula>
    </cfRule>
    <cfRule type="expression" dxfId="649" priority="98">
      <formula>$B$14="Stretching and Mobility"</formula>
    </cfRule>
    <cfRule type="expression" dxfId="648" priority="97">
      <formula>$B$14="Recovery"</formula>
    </cfRule>
  </conditionalFormatting>
  <conditionalFormatting sqref="A15:F15">
    <cfRule type="expression" dxfId="647" priority="93">
      <formula>$B$15="Threshold"</formula>
    </cfRule>
    <cfRule type="expression" dxfId="646" priority="90">
      <formula>$B$15="Stretching and Mobility"</formula>
    </cfRule>
    <cfRule type="expression" dxfId="645" priority="91">
      <formula>$B$15="Aerobic Running"</formula>
    </cfRule>
    <cfRule type="expression" dxfId="644" priority="92">
      <formula>$B$15="Turnover and Pace Work"</formula>
    </cfRule>
    <cfRule type="expression" dxfId="643" priority="89">
      <formula>$B$15="Recovery"</formula>
    </cfRule>
    <cfRule type="expression" dxfId="642" priority="94">
      <formula>$B$15="VO2 Max"</formula>
    </cfRule>
    <cfRule type="expression" dxfId="641" priority="95">
      <formula>$B$15="Lactate Tolerance"</formula>
    </cfRule>
    <cfRule type="expression" dxfId="640" priority="96">
      <formula>$B$15="Speed Development"</formula>
    </cfRule>
  </conditionalFormatting>
  <conditionalFormatting sqref="A16:F16">
    <cfRule type="expression" dxfId="639" priority="88">
      <formula>$B$16="Speed Development"</formula>
    </cfRule>
    <cfRule type="expression" dxfId="638" priority="87">
      <formula>$B$16="Lactate Tolerance"</formula>
    </cfRule>
    <cfRule type="expression" dxfId="637" priority="86">
      <formula>$B$16="VO2 Max"</formula>
    </cfRule>
    <cfRule type="expression" dxfId="636" priority="85">
      <formula>$B$16="Threshold"</formula>
    </cfRule>
    <cfRule type="expression" dxfId="635" priority="84">
      <formula>$B$16="Turnover and Pace Work"</formula>
    </cfRule>
    <cfRule type="expression" dxfId="634" priority="83">
      <formula>$B$16="Aerobic Running"</formula>
    </cfRule>
    <cfRule type="expression" dxfId="633" priority="82">
      <formula>$B$16="Stretching and Mobility"</formula>
    </cfRule>
    <cfRule type="expression" dxfId="632" priority="81">
      <formula>$B$16="Recovery"</formula>
    </cfRule>
  </conditionalFormatting>
  <conditionalFormatting sqref="A17:F17">
    <cfRule type="expression" dxfId="631" priority="80">
      <formula>$B$17="Speed Development"</formula>
    </cfRule>
    <cfRule type="expression" dxfId="630" priority="79">
      <formula>$B$17="Lactate Tolerance"</formula>
    </cfRule>
    <cfRule type="expression" dxfId="629" priority="78">
      <formula>$B$17="VO2 Max"</formula>
    </cfRule>
    <cfRule type="expression" dxfId="628" priority="77">
      <formula>$B$17="Threshold"</formula>
    </cfRule>
    <cfRule type="expression" dxfId="627" priority="76">
      <formula>$B$17="Turnover and Pace Work"</formula>
    </cfRule>
    <cfRule type="expression" dxfId="626" priority="75">
      <formula>$B$17="Aerobic Running"</formula>
    </cfRule>
    <cfRule type="expression" dxfId="625" priority="74">
      <formula>$B$17="Stretching and Mobility"</formula>
    </cfRule>
    <cfRule type="expression" dxfId="624" priority="73">
      <formula>$B$17="Recovery"</formula>
    </cfRule>
  </conditionalFormatting>
  <conditionalFormatting sqref="A18:F18">
    <cfRule type="expression" dxfId="623" priority="72">
      <formula>$B$18="Speed Development"</formula>
    </cfRule>
    <cfRule type="expression" dxfId="622" priority="71">
      <formula>$B$18="Lactate Tolerance"</formula>
    </cfRule>
    <cfRule type="expression" dxfId="621" priority="70">
      <formula>$B$18="VO2 Max"</formula>
    </cfRule>
    <cfRule type="expression" dxfId="620" priority="69">
      <formula>$B$18="Threshold"</formula>
    </cfRule>
    <cfRule type="expression" dxfId="619" priority="68">
      <formula>$B$18="Turnover and Pace Work"</formula>
    </cfRule>
    <cfRule type="expression" dxfId="618" priority="67">
      <formula>$B$18="Aerobic Running"</formula>
    </cfRule>
    <cfRule type="expression" dxfId="617" priority="66">
      <formula>$B$18="Stretching and Mobility"</formula>
    </cfRule>
    <cfRule type="expression" dxfId="616" priority="65">
      <formula>$B$18="Recovery"</formula>
    </cfRule>
  </conditionalFormatting>
  <conditionalFormatting sqref="A19:F19">
    <cfRule type="expression" dxfId="615" priority="64">
      <formula>$B$19="Speed Development"</formula>
    </cfRule>
    <cfRule type="expression" dxfId="614" priority="63">
      <formula>$B$19="Lactate Tolerance"</formula>
    </cfRule>
    <cfRule type="expression" dxfId="613" priority="62">
      <formula>$B$19="VO2 Max"</formula>
    </cfRule>
    <cfRule type="expression" dxfId="612" priority="61">
      <formula>$B$19="Threshold"</formula>
    </cfRule>
    <cfRule type="expression" dxfId="611" priority="60">
      <formula>$B$19="Turnover and Pace Work"</formula>
    </cfRule>
    <cfRule type="expression" dxfId="610" priority="59">
      <formula>$B$19="Aerobic Running"</formula>
    </cfRule>
    <cfRule type="expression" dxfId="609" priority="58">
      <formula>$B$19="Stretching and Mobility"</formula>
    </cfRule>
    <cfRule type="expression" dxfId="608" priority="57">
      <formula>$B$19="Recovery"</formula>
    </cfRule>
  </conditionalFormatting>
  <conditionalFormatting sqref="A20:F20">
    <cfRule type="expression" dxfId="607" priority="56">
      <formula>$B$20="Speed Development"</formula>
    </cfRule>
    <cfRule type="expression" dxfId="606" priority="55">
      <formula>$B$20="Lactate Tolerance"</formula>
    </cfRule>
    <cfRule type="expression" dxfId="605" priority="54">
      <formula>$B$20="VO2 Max"</formula>
    </cfRule>
    <cfRule type="expression" dxfId="604" priority="53">
      <formula>$B$20="Threshold"</formula>
    </cfRule>
    <cfRule type="expression" dxfId="603" priority="52">
      <formula>$B$20="Turnover and Pace Work"</formula>
    </cfRule>
    <cfRule type="expression" dxfId="602" priority="51">
      <formula>$B$20="Aerobic Running"</formula>
    </cfRule>
    <cfRule type="expression" dxfId="601" priority="50">
      <formula>$B$20="Stretching and Mobility"</formula>
    </cfRule>
    <cfRule type="expression" dxfId="600" priority="49">
      <formula>$B$20="Recovery"</formula>
    </cfRule>
  </conditionalFormatting>
  <conditionalFormatting sqref="A21:F21">
    <cfRule type="expression" dxfId="599" priority="48">
      <formula>$B$21="Speed Development"</formula>
    </cfRule>
    <cfRule type="expression" dxfId="598" priority="47">
      <formula>$B$21="Lactate Tolerance"</formula>
    </cfRule>
    <cfRule type="expression" dxfId="597" priority="46">
      <formula>$B$21="VO2 Max"</formula>
    </cfRule>
    <cfRule type="expression" dxfId="596" priority="45">
      <formula>$B$21="Threshold"</formula>
    </cfRule>
    <cfRule type="expression" dxfId="595" priority="44">
      <formula>$B$21="Turnover and Pace Work"</formula>
    </cfRule>
    <cfRule type="expression" dxfId="594" priority="43">
      <formula>$B$21="Aerobic Running"</formula>
    </cfRule>
    <cfRule type="expression" dxfId="593" priority="42">
      <formula>$B$21="Stretching and Mobility"</formula>
    </cfRule>
    <cfRule type="expression" dxfId="592" priority="41">
      <formula>$B$21="Recovery"</formula>
    </cfRule>
  </conditionalFormatting>
  <conditionalFormatting sqref="A22:F22">
    <cfRule type="expression" dxfId="591" priority="40">
      <formula>$B$22="Speed Development"</formula>
    </cfRule>
    <cfRule type="expression" dxfId="590" priority="39">
      <formula>$B$22="Lactate Tolerance"</formula>
    </cfRule>
    <cfRule type="expression" dxfId="589" priority="38">
      <formula>$B$22="VO2 Max"</formula>
    </cfRule>
    <cfRule type="expression" dxfId="588" priority="37">
      <formula>$B$22="Threshold"</formula>
    </cfRule>
    <cfRule type="expression" dxfId="587" priority="36">
      <formula>$B$22="Turnover and Pace Work"</formula>
    </cfRule>
    <cfRule type="expression" dxfId="586" priority="35">
      <formula>$B$22="Aerobic Running"</formula>
    </cfRule>
    <cfRule type="expression" dxfId="585" priority="34">
      <formula>$B$22="Stretching and Mobility"</formula>
    </cfRule>
    <cfRule type="expression" dxfId="584" priority="33">
      <formula>$B$22="Recovery"</formula>
    </cfRule>
  </conditionalFormatting>
  <conditionalFormatting sqref="A23:F23">
    <cfRule type="expression" dxfId="583" priority="32">
      <formula>$B$23="Speed Development"</formula>
    </cfRule>
    <cfRule type="expression" dxfId="582" priority="31">
      <formula>$B$23="Lactate Tolerance"</formula>
    </cfRule>
    <cfRule type="expression" dxfId="581" priority="30">
      <formula>$B$23="VO2 Max"</formula>
    </cfRule>
    <cfRule type="expression" dxfId="580" priority="29">
      <formula>$B$23="Threshold"</formula>
    </cfRule>
    <cfRule type="expression" dxfId="579" priority="28">
      <formula>$B$23="Turnover and Pace Work"</formula>
    </cfRule>
    <cfRule type="expression" dxfId="578" priority="27">
      <formula>$B$23="Aerobic Running"</formula>
    </cfRule>
    <cfRule type="expression" dxfId="577" priority="26">
      <formula>$B$23="Stretching and Mobility"</formula>
    </cfRule>
    <cfRule type="expression" dxfId="576" priority="25">
      <formula>$B$23="Recovery"</formula>
    </cfRule>
  </conditionalFormatting>
  <conditionalFormatting sqref="A24:F24">
    <cfRule type="expression" dxfId="575" priority="24">
      <formula>$B$24="Speed Development"</formula>
    </cfRule>
    <cfRule type="expression" dxfId="574" priority="23">
      <formula>$B$24="Lactate Tolerance"</formula>
    </cfRule>
    <cfRule type="expression" dxfId="573" priority="22">
      <formula>$B$24="VO2 Max"</formula>
    </cfRule>
    <cfRule type="expression" dxfId="572" priority="21">
      <formula>$B$24="Threshold"</formula>
    </cfRule>
    <cfRule type="expression" dxfId="571" priority="20">
      <formula>$B$24="Turnover and Pace Work"</formula>
    </cfRule>
    <cfRule type="expression" dxfId="570" priority="19">
      <formula>$B$24="Aerobic Running"</formula>
    </cfRule>
    <cfRule type="expression" dxfId="569" priority="18">
      <formula>$B$24="Stretching and Mobility"</formula>
    </cfRule>
    <cfRule type="expression" dxfId="568" priority="17">
      <formula>$B$24="Recovery"</formula>
    </cfRule>
  </conditionalFormatting>
  <conditionalFormatting sqref="A25:F25">
    <cfRule type="expression" dxfId="567" priority="16">
      <formula>$B$25="Speed Development"</formula>
    </cfRule>
    <cfRule type="expression" dxfId="566" priority="15">
      <formula>$B$25="Lactate Tolerance"</formula>
    </cfRule>
    <cfRule type="expression" dxfId="565" priority="14">
      <formula>$B$25="VO2 Max"</formula>
    </cfRule>
    <cfRule type="expression" dxfId="564" priority="13">
      <formula>$B$25="Threshold"</formula>
    </cfRule>
    <cfRule type="expression" dxfId="563" priority="12">
      <formula>$B$25="Turnover and Pace Work"</formula>
    </cfRule>
    <cfRule type="expression" dxfId="562" priority="11">
      <formula>$B$25="Aerobic Running"</formula>
    </cfRule>
    <cfRule type="expression" dxfId="561" priority="10">
      <formula>$B$25="Stretching and Mobility"</formula>
    </cfRule>
    <cfRule type="expression" dxfId="560" priority="9">
      <formula>$B$25="Recovery"</formula>
    </cfRule>
  </conditionalFormatting>
  <conditionalFormatting sqref="A26:F26">
    <cfRule type="expression" dxfId="559" priority="8">
      <formula>$B$26="Speed Development"</formula>
    </cfRule>
    <cfRule type="expression" dxfId="558" priority="7">
      <formula>$B$26="Lactate Tolerance"</formula>
    </cfRule>
    <cfRule type="expression" dxfId="557" priority="6">
      <formula>$B$26="VO2 Max"</formula>
    </cfRule>
    <cfRule type="expression" dxfId="556" priority="5">
      <formula>$B$26="Threshold"</formula>
    </cfRule>
    <cfRule type="expression" dxfId="555" priority="4">
      <formula>$B$26="Turnover and Pace Work"</formula>
    </cfRule>
    <cfRule type="expression" dxfId="554" priority="3">
      <formula>$B$26="Aerobic Running"</formula>
    </cfRule>
    <cfRule type="expression" dxfId="553" priority="2">
      <formula>$B$26="Stretching and Mobility"</formula>
    </cfRule>
    <cfRule type="expression" dxfId="552"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74FB43F-B0BB-504D-83E0-B11ED831BE4D}">
          <x14:formula1>
            <xm:f>Data!$D$2:$D$50</xm:f>
          </x14:formula1>
          <xm:sqref>D4:D26</xm:sqref>
        </x14:dataValidation>
        <x14:dataValidation type="list" allowBlank="1" showInputMessage="1" showErrorMessage="1" xr:uid="{E3DE53AF-F4FB-5C45-98E3-05EBF4E49027}">
          <x14:formula1>
            <xm:f>Data!$C$2:$C$50</xm:f>
          </x14:formula1>
          <xm:sqref>C4:C26</xm:sqref>
        </x14:dataValidation>
        <x14:dataValidation type="list" allowBlank="1" showInputMessage="1" showErrorMessage="1" xr:uid="{6792BE34-1371-8C4C-8222-C094C757CB0E}">
          <x14:formula1>
            <xm:f>Data!$B$2:$B$50</xm:f>
          </x14:formula1>
          <xm:sqref>A4:A26</xm:sqref>
        </x14:dataValidation>
        <x14:dataValidation type="list" allowBlank="1" showInputMessage="1" showErrorMessage="1" xr:uid="{EB41947B-69E4-ED49-87A6-94AC80FD77F3}">
          <x14:formula1>
            <xm:f>Data!$F$2:$F$50</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68A4-126B-FA4F-A741-B02BFD077B0B}">
  <dimension ref="A1:T26"/>
  <sheetViews>
    <sheetView zoomScale="140" zoomScaleNormal="140" workbookViewId="0">
      <selection activeCell="A11" sqref="A11"/>
    </sheetView>
  </sheetViews>
  <sheetFormatPr baseColWidth="10" defaultRowHeight="16"/>
  <cols>
    <col min="1" max="1" width="27.8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75</v>
      </c>
      <c r="B1" s="21">
        <v>45736</v>
      </c>
      <c r="C1" s="20" t="s">
        <v>78</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3" t="s">
        <v>216</v>
      </c>
      <c r="F4" s="83"/>
      <c r="G4" s="23">
        <v>8</v>
      </c>
      <c r="H4" s="23">
        <v>12</v>
      </c>
      <c r="I4" s="23">
        <v>1</v>
      </c>
      <c r="J4" s="23">
        <v>1.5</v>
      </c>
      <c r="K4" s="2"/>
      <c r="L4" s="27" t="s">
        <v>69</v>
      </c>
      <c r="M4" s="28">
        <f>SUMIF($B$4:$B$26,"Aerobic Running",G4:G26)</f>
        <v>23</v>
      </c>
      <c r="N4" s="28">
        <f>SUMIF($B$4:$B$26,"Aerobic Running",H4:H26)</f>
        <v>32</v>
      </c>
      <c r="O4" s="39">
        <f t="shared" ref="O4:O9" si="0">M4/$M$10</f>
        <v>0.65714285714285714</v>
      </c>
      <c r="P4" s="39">
        <f t="shared" ref="P4:P10" si="1">N4/$N$10</f>
        <v>0.71111111111111114</v>
      </c>
      <c r="Q4" s="28">
        <f>SUMIF($B$4:$B$26,"Aerobic Running",I4:I26)</f>
        <v>3</v>
      </c>
      <c r="R4" s="28">
        <f>SUMIF($B$4:$B$26,"Aerobic Running",J4:J26)</f>
        <v>4</v>
      </c>
      <c r="S4" s="39">
        <f>Q4/$Q$10</f>
        <v>0.52631578947368418</v>
      </c>
      <c r="T4" s="39">
        <f>R4/$R$10</f>
        <v>0.59701492537313428</v>
      </c>
    </row>
    <row r="5" spans="1:20" ht="50" customHeight="1">
      <c r="A5" s="6" t="s">
        <v>19</v>
      </c>
      <c r="B5" s="6" t="str">
        <f>_xlfn.XLOOKUP(A5,TrainingTable[Training Component],TrainingTable[Category of Training Stimulus],"")</f>
        <v>Stretching and Mobility</v>
      </c>
      <c r="C5" s="6" t="s">
        <v>55</v>
      </c>
      <c r="D5" s="6" t="s">
        <v>57</v>
      </c>
      <c r="E5" s="83" t="s">
        <v>198</v>
      </c>
      <c r="F5" s="83"/>
      <c r="G5" s="23">
        <v>5</v>
      </c>
      <c r="H5" s="23">
        <v>5</v>
      </c>
      <c r="I5" s="23">
        <v>0.2</v>
      </c>
      <c r="J5" s="23">
        <v>0.2</v>
      </c>
      <c r="K5" s="2"/>
      <c r="L5" s="29" t="s">
        <v>34</v>
      </c>
      <c r="M5" s="30">
        <f>SUMIF($B$4:$B$26,"Turnover and Pace Work",G4:G26)</f>
        <v>1</v>
      </c>
      <c r="N5" s="30">
        <f>SUMIF($B$4:$B$26,"Turnover and Pace Work",H4:H26)</f>
        <v>1</v>
      </c>
      <c r="O5" s="40">
        <f t="shared" si="0"/>
        <v>2.8571428571428571E-2</v>
      </c>
      <c r="P5" s="40">
        <f t="shared" si="1"/>
        <v>2.2222222222222223E-2</v>
      </c>
      <c r="Q5" s="30">
        <f>SUMIF($B$4:$B$26,"Turnover and Pace Work",I4:I26)</f>
        <v>0.2</v>
      </c>
      <c r="R5" s="30">
        <f>SUMIF($B$4:$B$26,"Turnover and Pace Work",J4:J26)</f>
        <v>0.2</v>
      </c>
      <c r="S5" s="40">
        <f t="shared" ref="S5:S10" si="2">Q5/$Q$10</f>
        <v>3.5087719298245612E-2</v>
      </c>
      <c r="T5" s="40">
        <f t="shared" ref="T5:T10" si="3">R5/$R$10</f>
        <v>2.9850746268656716E-2</v>
      </c>
    </row>
    <row r="6" spans="1:20" ht="50" customHeight="1">
      <c r="A6" s="6" t="s">
        <v>43</v>
      </c>
      <c r="B6" s="6" t="str">
        <f>_xlfn.XLOOKUP(A6,TrainingTable[Training Component],TrainingTable[Category of Training Stimulus],"")</f>
        <v>Turnover and Pace Work</v>
      </c>
      <c r="C6" s="6" t="s">
        <v>55</v>
      </c>
      <c r="D6" s="6" t="s">
        <v>64</v>
      </c>
      <c r="E6" s="83" t="s">
        <v>199</v>
      </c>
      <c r="F6" s="83"/>
      <c r="G6" s="23">
        <v>1</v>
      </c>
      <c r="H6" s="23">
        <v>1</v>
      </c>
      <c r="I6" s="23">
        <v>0.2</v>
      </c>
      <c r="J6" s="23">
        <v>0.2</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t="s">
        <v>49</v>
      </c>
      <c r="B7" s="6" t="str">
        <f>_xlfn.XLOOKUP(A7,TrainingTable[Training Component],TrainingTable[Category of Training Stimulus],"")</f>
        <v>Recovery</v>
      </c>
      <c r="C7" s="6" t="s">
        <v>57</v>
      </c>
      <c r="D7" s="6" t="s">
        <v>57</v>
      </c>
      <c r="E7" s="83" t="s">
        <v>200</v>
      </c>
      <c r="F7" s="83"/>
      <c r="G7" s="23">
        <v>5</v>
      </c>
      <c r="H7" s="23">
        <v>5</v>
      </c>
      <c r="I7" s="23">
        <v>0</v>
      </c>
      <c r="J7" s="23">
        <v>0</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78</v>
      </c>
      <c r="B8" s="6" t="str">
        <f>_xlfn.XLOOKUP(A8,TrainingTable[Training Component],TrainingTable[Category of Training Stimulus],"")</f>
        <v>Lactate Tolerance</v>
      </c>
      <c r="C8" s="6" t="s">
        <v>56</v>
      </c>
      <c r="D8" s="6" t="s">
        <v>64</v>
      </c>
      <c r="E8" s="83" t="s">
        <v>213</v>
      </c>
      <c r="F8" s="83"/>
      <c r="G8" s="23">
        <v>11</v>
      </c>
      <c r="H8" s="23">
        <v>12</v>
      </c>
      <c r="I8" s="23">
        <v>2.5</v>
      </c>
      <c r="J8" s="23">
        <v>2.5</v>
      </c>
      <c r="K8" s="2"/>
      <c r="L8" s="33" t="s">
        <v>2</v>
      </c>
      <c r="M8" s="34">
        <f>SUMIF($B$4:$B$26,"Lactate Tolerance",G4:G26)</f>
        <v>11</v>
      </c>
      <c r="N8" s="34">
        <f>SUMIF($B$4:$B$26,"Lactate Tolerance",H4:H26)</f>
        <v>12</v>
      </c>
      <c r="O8" s="43">
        <f t="shared" si="0"/>
        <v>0.31428571428571428</v>
      </c>
      <c r="P8" s="43">
        <f t="shared" si="1"/>
        <v>0.26666666666666666</v>
      </c>
      <c r="Q8" s="34">
        <f>SUMIF($B$4:$B$26,"Lactate Tolerance",I4:I26)</f>
        <v>2.5</v>
      </c>
      <c r="R8" s="34">
        <f>SUMIF($B$4:$B$26,"Lactate Tolerance",J4:J26)</f>
        <v>2.5</v>
      </c>
      <c r="S8" s="43">
        <f t="shared" si="2"/>
        <v>0.43859649122807015</v>
      </c>
      <c r="T8" s="43">
        <f t="shared" si="3"/>
        <v>0.37313432835820892</v>
      </c>
    </row>
    <row r="9" spans="1:20" ht="50" customHeight="1">
      <c r="A9" s="6" t="s">
        <v>49</v>
      </c>
      <c r="B9" s="6" t="str">
        <f>_xlfn.XLOOKUP(A9,TrainingTable[Training Component],TrainingTable[Category of Training Stimulus],"")</f>
        <v>Recovery</v>
      </c>
      <c r="C9" s="6" t="s">
        <v>57</v>
      </c>
      <c r="D9" s="6" t="s">
        <v>57</v>
      </c>
      <c r="E9" s="83" t="s">
        <v>214</v>
      </c>
      <c r="F9" s="83"/>
      <c r="G9" s="23">
        <v>5</v>
      </c>
      <c r="H9" s="23">
        <v>5</v>
      </c>
      <c r="I9" s="23">
        <v>0</v>
      </c>
      <c r="J9" s="23">
        <v>0</v>
      </c>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t="s">
        <v>14</v>
      </c>
      <c r="B10" s="6" t="str">
        <f>_xlfn.XLOOKUP(A10,TrainingTable[Training Component],TrainingTable[Category of Training Stimulus],"")</f>
        <v>Aerobic Running</v>
      </c>
      <c r="C10" s="6" t="s">
        <v>55</v>
      </c>
      <c r="D10" s="6" t="s">
        <v>64</v>
      </c>
      <c r="E10" s="93" t="s">
        <v>215</v>
      </c>
      <c r="F10" s="94"/>
      <c r="G10" s="23">
        <v>15</v>
      </c>
      <c r="H10" s="23">
        <v>20</v>
      </c>
      <c r="I10" s="23">
        <v>2</v>
      </c>
      <c r="J10" s="23">
        <v>2.5</v>
      </c>
      <c r="K10" s="2"/>
      <c r="L10" s="46" t="s">
        <v>72</v>
      </c>
      <c r="M10" s="23">
        <f>SUM(M4:M9)</f>
        <v>35</v>
      </c>
      <c r="N10" s="23">
        <f>SUM(N4:N9)</f>
        <v>45</v>
      </c>
      <c r="O10" s="47">
        <f>M10/M10</f>
        <v>1</v>
      </c>
      <c r="P10" s="45">
        <f t="shared" si="1"/>
        <v>1</v>
      </c>
      <c r="Q10" s="23">
        <f>SUM(Q4:Q9)</f>
        <v>5.7</v>
      </c>
      <c r="R10" s="23">
        <f>SUM(R4:R9)</f>
        <v>6.7</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551" priority="184">
      <formula>$B$4="Speed Development"</formula>
    </cfRule>
    <cfRule type="expression" dxfId="550" priority="183">
      <formula>$B$4="Lactate Tolerance"</formula>
    </cfRule>
    <cfRule type="expression" dxfId="549" priority="182">
      <formula>$B$4="VO2 Max"</formula>
    </cfRule>
    <cfRule type="expression" dxfId="548" priority="181">
      <formula>$B$4="Threshold"</formula>
    </cfRule>
    <cfRule type="expression" dxfId="547" priority="180">
      <formula>$B$4="Turnover and Pace Work"</formula>
    </cfRule>
    <cfRule type="expression" dxfId="546" priority="179">
      <formula>$B$4="Aerobic Running"</formula>
    </cfRule>
    <cfRule type="expression" dxfId="545" priority="178">
      <formula>$B$4="Stretching and Mobility"</formula>
    </cfRule>
    <cfRule type="expression" dxfId="544" priority="177">
      <formula>$B$4="Recovery"</formula>
    </cfRule>
  </conditionalFormatting>
  <conditionalFormatting sqref="A5:F5">
    <cfRule type="expression" dxfId="543" priority="176">
      <formula>$B$5="Speed Development"</formula>
    </cfRule>
    <cfRule type="expression" dxfId="542" priority="175">
      <formula>$B$5="Lactate Tolerance"</formula>
    </cfRule>
    <cfRule type="expression" dxfId="541" priority="174">
      <formula>$B$5="VO2 Max"</formula>
    </cfRule>
    <cfRule type="expression" dxfId="540" priority="173">
      <formula>$B$5="Threshold"</formula>
    </cfRule>
    <cfRule type="expression" dxfId="539" priority="172">
      <formula>$B$5="Turnover and Pace Work"</formula>
    </cfRule>
    <cfRule type="expression" dxfId="538" priority="171">
      <formula>$B$5="Aerobic Running"</formula>
    </cfRule>
    <cfRule type="expression" dxfId="537" priority="170">
      <formula>$B$5="Stretching and Mobility"</formula>
    </cfRule>
    <cfRule type="expression" dxfId="536" priority="169">
      <formula>$B$5="Recovery"</formula>
    </cfRule>
  </conditionalFormatting>
  <conditionalFormatting sqref="A6:F6">
    <cfRule type="expression" dxfId="535" priority="164">
      <formula>$B$6="Turnover and Pace Work"</formula>
    </cfRule>
    <cfRule type="expression" dxfId="534" priority="167">
      <formula>$B$6="Lactate Tolerance"</formula>
    </cfRule>
    <cfRule type="expression" dxfId="533" priority="166">
      <formula>$B$6="VO2 Max"</formula>
    </cfRule>
    <cfRule type="expression" dxfId="532" priority="165">
      <formula>$B$6="Threshold"</formula>
    </cfRule>
    <cfRule type="expression" dxfId="531" priority="168">
      <formula>$B$6="Speed Development"</formula>
    </cfRule>
    <cfRule type="expression" dxfId="530" priority="163">
      <formula>$B$6="Aerobic Running"</formula>
    </cfRule>
    <cfRule type="expression" dxfId="529" priority="162">
      <formula>$B$6="Stretching and Mobility"</formula>
    </cfRule>
    <cfRule type="expression" dxfId="528" priority="161">
      <formula>$B$6="Recovery"</formula>
    </cfRule>
  </conditionalFormatting>
  <conditionalFormatting sqref="A7:F7">
    <cfRule type="expression" dxfId="527" priority="160">
      <formula>$B$7="Speed Development"</formula>
    </cfRule>
    <cfRule type="expression" dxfId="526" priority="159">
      <formula>$B$7="Lactate Tolerance"</formula>
    </cfRule>
    <cfRule type="expression" dxfId="525" priority="158">
      <formula>$B$7="VO2 Max"</formula>
    </cfRule>
    <cfRule type="expression" dxfId="524" priority="157">
      <formula>$B$7="Threshold"</formula>
    </cfRule>
    <cfRule type="expression" dxfId="523" priority="156">
      <formula>$B$7="Turnover and Pace Work"</formula>
    </cfRule>
    <cfRule type="expression" dxfId="522" priority="155">
      <formula>$B$7="Aerobic Running"</formula>
    </cfRule>
    <cfRule type="expression" dxfId="521" priority="154">
      <formula>$B$7="Stretching and Mobility"</formula>
    </cfRule>
    <cfRule type="expression" dxfId="520" priority="153">
      <formula>$B$7="Recovery"</formula>
    </cfRule>
  </conditionalFormatting>
  <conditionalFormatting sqref="A8:F8">
    <cfRule type="expression" dxfId="519" priority="152">
      <formula>$B$8="Speed Development"</formula>
    </cfRule>
    <cfRule type="expression" dxfId="518" priority="151">
      <formula>$B$8="Lactate Tolerance"</formula>
    </cfRule>
    <cfRule type="expression" dxfId="517" priority="150">
      <formula>$B$8="VO2 Max"</formula>
    </cfRule>
    <cfRule type="expression" dxfId="516" priority="149">
      <formula>$B$8="Threshold"</formula>
    </cfRule>
    <cfRule type="expression" dxfId="515" priority="148">
      <formula>$B$8="Turnover and Pace Work"</formula>
    </cfRule>
    <cfRule type="expression" dxfId="514" priority="147">
      <formula>$B$8="Aerobic Running"</formula>
    </cfRule>
    <cfRule type="expression" dxfId="513" priority="146">
      <formula>$B$8="Stretching and Mobility"</formula>
    </cfRule>
    <cfRule type="expression" dxfId="512" priority="145">
      <formula>$B$8="Recovery"</formula>
    </cfRule>
  </conditionalFormatting>
  <conditionalFormatting sqref="A9:F9">
    <cfRule type="expression" dxfId="511" priority="140">
      <formula>$B$9="Turnover and Pace Work"</formula>
    </cfRule>
    <cfRule type="expression" dxfId="510" priority="143">
      <formula>$B$9="Lactate Tolerance"</formula>
    </cfRule>
    <cfRule type="expression" dxfId="509" priority="142">
      <formula>$B$9="VO2 Max"</formula>
    </cfRule>
    <cfRule type="expression" dxfId="508" priority="141">
      <formula>$B$9="Threshold"</formula>
    </cfRule>
    <cfRule type="expression" dxfId="507" priority="144">
      <formula>$B$9="Speed Development"</formula>
    </cfRule>
    <cfRule type="expression" dxfId="506" priority="139">
      <formula>$B$9="Aerobic Running"</formula>
    </cfRule>
    <cfRule type="expression" dxfId="505" priority="138">
      <formula>$B$9="Stretching and Mobility"</formula>
    </cfRule>
    <cfRule type="expression" dxfId="504" priority="137">
      <formula>$B$9="Recovery"</formula>
    </cfRule>
  </conditionalFormatting>
  <conditionalFormatting sqref="A10:F10">
    <cfRule type="expression" dxfId="503" priority="136">
      <formula>$B$10="Speed Development"</formula>
    </cfRule>
    <cfRule type="expression" dxfId="502" priority="135">
      <formula>$B$10="Lactate Tolerance"</formula>
    </cfRule>
    <cfRule type="expression" dxfId="501" priority="134">
      <formula>$B$10="VO2 Max"</formula>
    </cfRule>
    <cfRule type="expression" dxfId="500" priority="133">
      <formula>$B$10="Threshold"</formula>
    </cfRule>
    <cfRule type="expression" dxfId="499" priority="132">
      <formula>$B$10="Turnover and Pace Work"</formula>
    </cfRule>
    <cfRule type="expression" dxfId="498" priority="131">
      <formula>$B$10="Aerobic Running"</formula>
    </cfRule>
    <cfRule type="expression" dxfId="497" priority="130">
      <formula>$B$10="Stretching and Mobility"</formula>
    </cfRule>
    <cfRule type="expression" dxfId="496" priority="129">
      <formula>$B$10="Recovery"</formula>
    </cfRule>
  </conditionalFormatting>
  <conditionalFormatting sqref="A11:F11">
    <cfRule type="expression" dxfId="495" priority="128">
      <formula>$B$11="Speed Development"</formula>
    </cfRule>
    <cfRule type="expression" dxfId="494" priority="127">
      <formula>$B$11="Lactate Tolerance"</formula>
    </cfRule>
    <cfRule type="expression" dxfId="493" priority="126">
      <formula>$B$11="VO2 Max"</formula>
    </cfRule>
    <cfRule type="expression" dxfId="492" priority="125">
      <formula>$B$11="Threshold"</formula>
    </cfRule>
    <cfRule type="expression" dxfId="491" priority="124">
      <formula>$B$11="Turnover and Pace Work"</formula>
    </cfRule>
    <cfRule type="expression" dxfId="490" priority="123">
      <formula>$B$11="Aerobic Running"</formula>
    </cfRule>
    <cfRule type="expression" dxfId="489" priority="122">
      <formula>$B$11="Stretching and Mobility"</formula>
    </cfRule>
    <cfRule type="expression" dxfId="488" priority="121">
      <formula>$B$11="Recovery"</formula>
    </cfRule>
  </conditionalFormatting>
  <conditionalFormatting sqref="A12:F12">
    <cfRule type="expression" dxfId="487" priority="120">
      <formula>$B$12="Speed Development"</formula>
    </cfRule>
    <cfRule type="expression" dxfId="486" priority="119">
      <formula>$B$12="Lactate Tolerance"</formula>
    </cfRule>
    <cfRule type="expression" dxfId="485" priority="118">
      <formula>$B$12="VO2 Max"</formula>
    </cfRule>
    <cfRule type="expression" dxfId="484" priority="117">
      <formula>$B$12="Threshold"</formula>
    </cfRule>
    <cfRule type="expression" dxfId="483" priority="116">
      <formula>$B$12="Turnover and Pace Work"</formula>
    </cfRule>
    <cfRule type="expression" dxfId="482" priority="115">
      <formula>$B$12="Aerobic Running"</formula>
    </cfRule>
    <cfRule type="expression" dxfId="481" priority="114">
      <formula>$B$12="Stretching and Mobility"</formula>
    </cfRule>
    <cfRule type="expression" dxfId="480" priority="113">
      <formula>$B$12="Recovery"</formula>
    </cfRule>
  </conditionalFormatting>
  <conditionalFormatting sqref="A13:F13">
    <cfRule type="expression" dxfId="479" priority="112">
      <formula>$B$13="Speed Development"</formula>
    </cfRule>
    <cfRule type="expression" dxfId="478" priority="111">
      <formula>$B$13="Lactate Tolerance"</formula>
    </cfRule>
    <cfRule type="expression" dxfId="477" priority="110">
      <formula>$B$13="VO2 Max"</formula>
    </cfRule>
    <cfRule type="expression" dxfId="476" priority="109">
      <formula>$B$13="Threshold"</formula>
    </cfRule>
    <cfRule type="expression" dxfId="475" priority="108">
      <formula>$B$13="Turnover and Pace Work"</formula>
    </cfRule>
    <cfRule type="expression" dxfId="474" priority="107">
      <formula>$B$13="Aerobic Running"</formula>
    </cfRule>
    <cfRule type="expression" dxfId="473" priority="106">
      <formula>$B$13="Stretching and Mobility"</formula>
    </cfRule>
    <cfRule type="expression" dxfId="472" priority="105">
      <formula>$B$13="Recovery"</formula>
    </cfRule>
  </conditionalFormatting>
  <conditionalFormatting sqref="A14:F14">
    <cfRule type="expression" dxfId="471" priority="104">
      <formula>$B$14="Speed Development"</formula>
    </cfRule>
    <cfRule type="expression" dxfId="470" priority="103">
      <formula>$B$14="Lactate Tolerance"</formula>
    </cfRule>
    <cfRule type="expression" dxfId="469" priority="102">
      <formula>$B$14="VO2 Max"</formula>
    </cfRule>
    <cfRule type="expression" dxfId="468" priority="101">
      <formula>$B$14="Threshold"</formula>
    </cfRule>
    <cfRule type="expression" dxfId="467" priority="100">
      <formula>$B$14="Turnover and Pace Work"</formula>
    </cfRule>
    <cfRule type="expression" dxfId="466" priority="99">
      <formula>$B$14="Aerobic Running"</formula>
    </cfRule>
    <cfRule type="expression" dxfId="465" priority="98">
      <formula>$B$14="Stretching and Mobility"</formula>
    </cfRule>
    <cfRule type="expression" dxfId="464" priority="97">
      <formula>$B$14="Recovery"</formula>
    </cfRule>
  </conditionalFormatting>
  <conditionalFormatting sqref="A15:F15">
    <cfRule type="expression" dxfId="463" priority="93">
      <formula>$B$15="Threshold"</formula>
    </cfRule>
    <cfRule type="expression" dxfId="462" priority="90">
      <formula>$B$15="Stretching and Mobility"</formula>
    </cfRule>
    <cfRule type="expression" dxfId="461" priority="91">
      <formula>$B$15="Aerobic Running"</formula>
    </cfRule>
    <cfRule type="expression" dxfId="460" priority="92">
      <formula>$B$15="Turnover and Pace Work"</formula>
    </cfRule>
    <cfRule type="expression" dxfId="459" priority="89">
      <formula>$B$15="Recovery"</formula>
    </cfRule>
    <cfRule type="expression" dxfId="458" priority="94">
      <formula>$B$15="VO2 Max"</formula>
    </cfRule>
    <cfRule type="expression" dxfId="457" priority="95">
      <formula>$B$15="Lactate Tolerance"</formula>
    </cfRule>
    <cfRule type="expression" dxfId="456" priority="96">
      <formula>$B$15="Speed Development"</formula>
    </cfRule>
  </conditionalFormatting>
  <conditionalFormatting sqref="A16:F16">
    <cfRule type="expression" dxfId="455" priority="88">
      <formula>$B$16="Speed Development"</formula>
    </cfRule>
    <cfRule type="expression" dxfId="454" priority="87">
      <formula>$B$16="Lactate Tolerance"</formula>
    </cfRule>
    <cfRule type="expression" dxfId="453" priority="86">
      <formula>$B$16="VO2 Max"</formula>
    </cfRule>
    <cfRule type="expression" dxfId="452" priority="85">
      <formula>$B$16="Threshold"</formula>
    </cfRule>
    <cfRule type="expression" dxfId="451" priority="84">
      <formula>$B$16="Turnover and Pace Work"</formula>
    </cfRule>
    <cfRule type="expression" dxfId="450" priority="83">
      <formula>$B$16="Aerobic Running"</formula>
    </cfRule>
    <cfRule type="expression" dxfId="449" priority="82">
      <formula>$B$16="Stretching and Mobility"</formula>
    </cfRule>
    <cfRule type="expression" dxfId="448" priority="81">
      <formula>$B$16="Recovery"</formula>
    </cfRule>
  </conditionalFormatting>
  <conditionalFormatting sqref="A17:F17">
    <cfRule type="expression" dxfId="447" priority="80">
      <formula>$B$17="Speed Development"</formula>
    </cfRule>
    <cfRule type="expression" dxfId="446" priority="79">
      <formula>$B$17="Lactate Tolerance"</formula>
    </cfRule>
    <cfRule type="expression" dxfId="445" priority="78">
      <formula>$B$17="VO2 Max"</formula>
    </cfRule>
    <cfRule type="expression" dxfId="444" priority="77">
      <formula>$B$17="Threshold"</formula>
    </cfRule>
    <cfRule type="expression" dxfId="443" priority="76">
      <formula>$B$17="Turnover and Pace Work"</formula>
    </cfRule>
    <cfRule type="expression" dxfId="442" priority="75">
      <formula>$B$17="Aerobic Running"</formula>
    </cfRule>
    <cfRule type="expression" dxfId="441" priority="74">
      <formula>$B$17="Stretching and Mobility"</formula>
    </cfRule>
    <cfRule type="expression" dxfId="440" priority="73">
      <formula>$B$17="Recovery"</formula>
    </cfRule>
  </conditionalFormatting>
  <conditionalFormatting sqref="A18:F18">
    <cfRule type="expression" dxfId="439" priority="72">
      <formula>$B$18="Speed Development"</formula>
    </cfRule>
    <cfRule type="expression" dxfId="438" priority="71">
      <formula>$B$18="Lactate Tolerance"</formula>
    </cfRule>
    <cfRule type="expression" dxfId="437" priority="70">
      <formula>$B$18="VO2 Max"</formula>
    </cfRule>
    <cfRule type="expression" dxfId="436" priority="69">
      <formula>$B$18="Threshold"</formula>
    </cfRule>
    <cfRule type="expression" dxfId="435" priority="68">
      <formula>$B$18="Turnover and Pace Work"</formula>
    </cfRule>
    <cfRule type="expression" dxfId="434" priority="67">
      <formula>$B$18="Aerobic Running"</formula>
    </cfRule>
    <cfRule type="expression" dxfId="433" priority="66">
      <formula>$B$18="Stretching and Mobility"</formula>
    </cfRule>
    <cfRule type="expression" dxfId="432" priority="65">
      <formula>$B$18="Recovery"</formula>
    </cfRule>
  </conditionalFormatting>
  <conditionalFormatting sqref="A19:F19">
    <cfRule type="expression" dxfId="431" priority="64">
      <formula>$B$19="Speed Development"</formula>
    </cfRule>
    <cfRule type="expression" dxfId="430" priority="63">
      <formula>$B$19="Lactate Tolerance"</formula>
    </cfRule>
    <cfRule type="expression" dxfId="429" priority="62">
      <formula>$B$19="VO2 Max"</formula>
    </cfRule>
    <cfRule type="expression" dxfId="428" priority="61">
      <formula>$B$19="Threshold"</formula>
    </cfRule>
    <cfRule type="expression" dxfId="427" priority="60">
      <formula>$B$19="Turnover and Pace Work"</formula>
    </cfRule>
    <cfRule type="expression" dxfId="426" priority="59">
      <formula>$B$19="Aerobic Running"</formula>
    </cfRule>
    <cfRule type="expression" dxfId="425" priority="58">
      <formula>$B$19="Stretching and Mobility"</formula>
    </cfRule>
    <cfRule type="expression" dxfId="424" priority="57">
      <formula>$B$19="Recovery"</formula>
    </cfRule>
  </conditionalFormatting>
  <conditionalFormatting sqref="A20:F20">
    <cfRule type="expression" dxfId="423" priority="56">
      <formula>$B$20="Speed Development"</formula>
    </cfRule>
    <cfRule type="expression" dxfId="422" priority="55">
      <formula>$B$20="Lactate Tolerance"</formula>
    </cfRule>
    <cfRule type="expression" dxfId="421" priority="54">
      <formula>$B$20="VO2 Max"</formula>
    </cfRule>
    <cfRule type="expression" dxfId="420" priority="53">
      <formula>$B$20="Threshold"</formula>
    </cfRule>
    <cfRule type="expression" dxfId="419" priority="52">
      <formula>$B$20="Turnover and Pace Work"</formula>
    </cfRule>
    <cfRule type="expression" dxfId="418" priority="51">
      <formula>$B$20="Aerobic Running"</formula>
    </cfRule>
    <cfRule type="expression" dxfId="417" priority="50">
      <formula>$B$20="Stretching and Mobility"</formula>
    </cfRule>
    <cfRule type="expression" dxfId="416" priority="49">
      <formula>$B$20="Recovery"</formula>
    </cfRule>
  </conditionalFormatting>
  <conditionalFormatting sqref="A21:F21">
    <cfRule type="expression" dxfId="415" priority="48">
      <formula>$B$21="Speed Development"</formula>
    </cfRule>
    <cfRule type="expression" dxfId="414" priority="47">
      <formula>$B$21="Lactate Tolerance"</formula>
    </cfRule>
    <cfRule type="expression" dxfId="413" priority="46">
      <formula>$B$21="VO2 Max"</formula>
    </cfRule>
    <cfRule type="expression" dxfId="412" priority="45">
      <formula>$B$21="Threshold"</formula>
    </cfRule>
    <cfRule type="expression" dxfId="411" priority="44">
      <formula>$B$21="Turnover and Pace Work"</formula>
    </cfRule>
    <cfRule type="expression" dxfId="410" priority="43">
      <formula>$B$21="Aerobic Running"</formula>
    </cfRule>
    <cfRule type="expression" dxfId="409" priority="42">
      <formula>$B$21="Stretching and Mobility"</formula>
    </cfRule>
    <cfRule type="expression" dxfId="408" priority="41">
      <formula>$B$21="Recovery"</formula>
    </cfRule>
  </conditionalFormatting>
  <conditionalFormatting sqref="A22:F22">
    <cfRule type="expression" dxfId="407" priority="40">
      <formula>$B$22="Speed Development"</formula>
    </cfRule>
    <cfRule type="expression" dxfId="406" priority="39">
      <formula>$B$22="Lactate Tolerance"</formula>
    </cfRule>
    <cfRule type="expression" dxfId="405" priority="38">
      <formula>$B$22="VO2 Max"</formula>
    </cfRule>
    <cfRule type="expression" dxfId="404" priority="37">
      <formula>$B$22="Threshold"</formula>
    </cfRule>
    <cfRule type="expression" dxfId="403" priority="36">
      <formula>$B$22="Turnover and Pace Work"</formula>
    </cfRule>
    <cfRule type="expression" dxfId="402" priority="35">
      <formula>$B$22="Aerobic Running"</formula>
    </cfRule>
    <cfRule type="expression" dxfId="401" priority="34">
      <formula>$B$22="Stretching and Mobility"</formula>
    </cfRule>
    <cfRule type="expression" dxfId="400" priority="33">
      <formula>$B$22="Recovery"</formula>
    </cfRule>
  </conditionalFormatting>
  <conditionalFormatting sqref="A23:F23">
    <cfRule type="expression" dxfId="399" priority="32">
      <formula>$B$23="Speed Development"</formula>
    </cfRule>
    <cfRule type="expression" dxfId="398" priority="31">
      <formula>$B$23="Lactate Tolerance"</formula>
    </cfRule>
    <cfRule type="expression" dxfId="397" priority="30">
      <formula>$B$23="VO2 Max"</formula>
    </cfRule>
    <cfRule type="expression" dxfId="396" priority="29">
      <formula>$B$23="Threshold"</formula>
    </cfRule>
    <cfRule type="expression" dxfId="395" priority="28">
      <formula>$B$23="Turnover and Pace Work"</formula>
    </cfRule>
    <cfRule type="expression" dxfId="394" priority="27">
      <formula>$B$23="Aerobic Running"</formula>
    </cfRule>
    <cfRule type="expression" dxfId="393" priority="26">
      <formula>$B$23="Stretching and Mobility"</formula>
    </cfRule>
    <cfRule type="expression" dxfId="392" priority="25">
      <formula>$B$23="Recovery"</formula>
    </cfRule>
  </conditionalFormatting>
  <conditionalFormatting sqref="A24:F24">
    <cfRule type="expression" dxfId="391" priority="24">
      <formula>$B$24="Speed Development"</formula>
    </cfRule>
    <cfRule type="expression" dxfId="390" priority="23">
      <formula>$B$24="Lactate Tolerance"</formula>
    </cfRule>
    <cfRule type="expression" dxfId="389" priority="22">
      <formula>$B$24="VO2 Max"</formula>
    </cfRule>
    <cfRule type="expression" dxfId="388" priority="21">
      <formula>$B$24="Threshold"</formula>
    </cfRule>
    <cfRule type="expression" dxfId="387" priority="20">
      <formula>$B$24="Turnover and Pace Work"</formula>
    </cfRule>
    <cfRule type="expression" dxfId="386" priority="19">
      <formula>$B$24="Aerobic Running"</formula>
    </cfRule>
    <cfRule type="expression" dxfId="385" priority="18">
      <formula>$B$24="Stretching and Mobility"</formula>
    </cfRule>
    <cfRule type="expression" dxfId="384" priority="17">
      <formula>$B$24="Recovery"</formula>
    </cfRule>
  </conditionalFormatting>
  <conditionalFormatting sqref="A25:F25">
    <cfRule type="expression" dxfId="383" priority="16">
      <formula>$B$25="Speed Development"</formula>
    </cfRule>
    <cfRule type="expression" dxfId="382" priority="15">
      <formula>$B$25="Lactate Tolerance"</formula>
    </cfRule>
    <cfRule type="expression" dxfId="381" priority="14">
      <formula>$B$25="VO2 Max"</formula>
    </cfRule>
    <cfRule type="expression" dxfId="380" priority="13">
      <formula>$B$25="Threshold"</formula>
    </cfRule>
    <cfRule type="expression" dxfId="379" priority="12">
      <formula>$B$25="Turnover and Pace Work"</formula>
    </cfRule>
    <cfRule type="expression" dxfId="378" priority="11">
      <formula>$B$25="Aerobic Running"</formula>
    </cfRule>
    <cfRule type="expression" dxfId="377" priority="10">
      <formula>$B$25="Stretching and Mobility"</formula>
    </cfRule>
    <cfRule type="expression" dxfId="376" priority="9">
      <formula>$B$25="Recovery"</formula>
    </cfRule>
  </conditionalFormatting>
  <conditionalFormatting sqref="A26:F26">
    <cfRule type="expression" dxfId="375" priority="8">
      <formula>$B$26="Speed Development"</formula>
    </cfRule>
    <cfRule type="expression" dxfId="374" priority="7">
      <formula>$B$26="Lactate Tolerance"</formula>
    </cfRule>
    <cfRule type="expression" dxfId="373" priority="6">
      <formula>$B$26="VO2 Max"</formula>
    </cfRule>
    <cfRule type="expression" dxfId="372" priority="5">
      <formula>$B$26="Threshold"</formula>
    </cfRule>
    <cfRule type="expression" dxfId="371" priority="4">
      <formula>$B$26="Turnover and Pace Work"</formula>
    </cfRule>
    <cfRule type="expression" dxfId="370" priority="3">
      <formula>$B$26="Aerobic Running"</formula>
    </cfRule>
    <cfRule type="expression" dxfId="369" priority="2">
      <formula>$B$26="Stretching and Mobility"</formula>
    </cfRule>
    <cfRule type="expression" dxfId="368"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273F539-DCA1-904E-9D8A-7269AF5D6256}">
          <x14:formula1>
            <xm:f>Data!$D$2:$D$50</xm:f>
          </x14:formula1>
          <xm:sqref>D4:D26</xm:sqref>
        </x14:dataValidation>
        <x14:dataValidation type="list" allowBlank="1" showInputMessage="1" showErrorMessage="1" xr:uid="{BEA0923E-43C6-1E40-A489-B4CB2EFE5E7F}">
          <x14:formula1>
            <xm:f>Data!$C$2:$C$50</xm:f>
          </x14:formula1>
          <xm:sqref>C4:C26</xm:sqref>
        </x14:dataValidation>
        <x14:dataValidation type="list" allowBlank="1" showInputMessage="1" showErrorMessage="1" xr:uid="{924C683B-5750-D340-90BE-40EDFC583E41}">
          <x14:formula1>
            <xm:f>Data!$B$2:$B$50</xm:f>
          </x14:formula1>
          <xm:sqref>A4:A26</xm:sqref>
        </x14:dataValidation>
        <x14:dataValidation type="list" allowBlank="1" showInputMessage="1" showErrorMessage="1" xr:uid="{389772EF-BCA5-294A-B85A-74DC4D412944}">
          <x14:formula1>
            <xm:f>Data!$F$2:$F$50</xm:f>
          </x14:formula1>
          <xm:sqref>C1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98D8-7DC2-DB46-B98F-94D9D0F20834}">
  <dimension ref="A1:T26"/>
  <sheetViews>
    <sheetView zoomScale="140" zoomScaleNormal="140" workbookViewId="0">
      <selection activeCell="A7" sqref="A7"/>
    </sheetView>
  </sheetViews>
  <sheetFormatPr baseColWidth="10" defaultRowHeight="16"/>
  <cols>
    <col min="1" max="1" width="23.33203125" customWidth="1"/>
    <col min="2" max="2" width="25.5" customWidth="1"/>
    <col min="3" max="3" width="18.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76</v>
      </c>
      <c r="B1" s="21">
        <v>45730</v>
      </c>
      <c r="C1" s="20" t="s">
        <v>97</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202</v>
      </c>
      <c r="F4" s="83"/>
      <c r="G4" s="23">
        <v>30</v>
      </c>
      <c r="H4" s="23">
        <v>60</v>
      </c>
      <c r="I4" s="23">
        <v>3.5</v>
      </c>
      <c r="J4" s="23">
        <v>8</v>
      </c>
      <c r="K4" s="2"/>
      <c r="L4" s="27" t="s">
        <v>69</v>
      </c>
      <c r="M4" s="28">
        <f>SUMIF($B$4:$B$26,"Aerobic Running",G4:G26)</f>
        <v>30</v>
      </c>
      <c r="N4" s="28">
        <f>SUMIF($B$4:$B$26,"Aerobic Running",H4:H26)</f>
        <v>60</v>
      </c>
      <c r="O4" s="39">
        <f t="shared" ref="O4:O9" si="0">M4/$M$10</f>
        <v>0.967741935483871</v>
      </c>
      <c r="P4" s="39">
        <f t="shared" ref="P4:P10" si="1">N4/$N$10</f>
        <v>0.98360655737704916</v>
      </c>
      <c r="Q4" s="28">
        <f>SUMIF($B$4:$B$26,"Aerobic Running",I4:I26)</f>
        <v>3.5</v>
      </c>
      <c r="R4" s="28">
        <f>SUMIF($B$4:$B$26,"Aerobic Running",J4:J26)</f>
        <v>8</v>
      </c>
      <c r="S4" s="39">
        <f>Q4/$Q$10</f>
        <v>0.94594594594594594</v>
      </c>
      <c r="T4" s="39">
        <f>R4/$R$10</f>
        <v>0.97560975609756106</v>
      </c>
    </row>
    <row r="5" spans="1:20" ht="50" customHeight="1">
      <c r="A5" s="6" t="s">
        <v>42</v>
      </c>
      <c r="B5" s="6" t="str">
        <f>_xlfn.XLOOKUP(A5,TrainingTable[Training Component],TrainingTable[Category of Training Stimulus],"")</f>
        <v>Turnover and Pace Work</v>
      </c>
      <c r="C5" s="6" t="s">
        <v>55</v>
      </c>
      <c r="D5" s="6" t="s">
        <v>67</v>
      </c>
      <c r="E5" s="83" t="s">
        <v>197</v>
      </c>
      <c r="F5" s="83"/>
      <c r="G5" s="23">
        <v>1</v>
      </c>
      <c r="H5" s="23">
        <v>1</v>
      </c>
      <c r="I5" s="23">
        <v>0.2</v>
      </c>
      <c r="J5" s="23">
        <v>0.2</v>
      </c>
      <c r="K5" s="2"/>
      <c r="L5" s="29" t="s">
        <v>34</v>
      </c>
      <c r="M5" s="30">
        <f>SUMIF($B$4:$B$26,"Turnover and Pace Work",G4:G26)</f>
        <v>1</v>
      </c>
      <c r="N5" s="30">
        <f>SUMIF($B$4:$B$26,"Turnover and Pace Work",H4:H26)</f>
        <v>1</v>
      </c>
      <c r="O5" s="40">
        <f t="shared" si="0"/>
        <v>3.2258064516129031E-2</v>
      </c>
      <c r="P5" s="40">
        <f t="shared" si="1"/>
        <v>1.6393442622950821E-2</v>
      </c>
      <c r="Q5" s="30">
        <f>SUMIF($B$4:$B$26,"Turnover and Pace Work",I4:I26)</f>
        <v>0.2</v>
      </c>
      <c r="R5" s="30">
        <f>SUMIF($B$4:$B$26,"Turnover and Pace Work",J4:J26)</f>
        <v>0.2</v>
      </c>
      <c r="S5" s="40">
        <f t="shared" ref="S5:S10" si="2">Q5/$Q$10</f>
        <v>5.4054054054054057E-2</v>
      </c>
      <c r="T5" s="40">
        <f t="shared" ref="T5:T10" si="3">R5/$R$10</f>
        <v>2.4390243902439029E-2</v>
      </c>
    </row>
    <row r="6" spans="1:20" ht="50" customHeight="1">
      <c r="A6" s="6" t="s">
        <v>21</v>
      </c>
      <c r="B6" s="6" t="str">
        <f>_xlfn.XLOOKUP(A6,TrainingTable[Training Component],TrainingTable[Category of Training Stimulus],"")</f>
        <v>Stretching and Mobility</v>
      </c>
      <c r="C6" s="6" t="s">
        <v>55</v>
      </c>
      <c r="D6" s="6" t="s">
        <v>64</v>
      </c>
      <c r="E6" s="83" t="s">
        <v>201</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3"/>
      <c r="F10" s="83"/>
      <c r="G10" s="23"/>
      <c r="H10" s="23"/>
      <c r="I10" s="23"/>
      <c r="J10" s="23"/>
      <c r="K10" s="2"/>
      <c r="L10" s="46" t="s">
        <v>72</v>
      </c>
      <c r="M10" s="23">
        <f>SUM(M4:M9)</f>
        <v>31</v>
      </c>
      <c r="N10" s="23">
        <f>SUM(N4:N9)</f>
        <v>61</v>
      </c>
      <c r="O10" s="47">
        <f>M10/M10</f>
        <v>1</v>
      </c>
      <c r="P10" s="45">
        <f t="shared" si="1"/>
        <v>1</v>
      </c>
      <c r="Q10" s="23">
        <f>SUM(Q4:Q9)</f>
        <v>3.7</v>
      </c>
      <c r="R10" s="23">
        <f>SUM(R4:R9)</f>
        <v>8.1999999999999993</v>
      </c>
      <c r="S10" s="47">
        <f t="shared" si="2"/>
        <v>1</v>
      </c>
      <c r="T10" s="47">
        <f t="shared" si="3"/>
        <v>1</v>
      </c>
    </row>
    <row r="11" spans="1:20" ht="50" customHeight="1">
      <c r="A11" s="6"/>
      <c r="B11" s="6" t="str">
        <f>_xlfn.XLOOKUP(A11,TrainingTable[Training Component],TrainingTable[Category of Training Stimulus],"")</f>
        <v/>
      </c>
      <c r="C11" s="6" t="s">
        <v>57</v>
      </c>
      <c r="D11" s="6" t="s">
        <v>57</v>
      </c>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367" priority="184">
      <formula>$B$4="Speed Development"</formula>
    </cfRule>
    <cfRule type="expression" dxfId="366" priority="183">
      <formula>$B$4="Lactate Tolerance"</formula>
    </cfRule>
    <cfRule type="expression" dxfId="365" priority="182">
      <formula>$B$4="VO2 Max"</formula>
    </cfRule>
    <cfRule type="expression" dxfId="364" priority="181">
      <formula>$B$4="Threshold"</formula>
    </cfRule>
    <cfRule type="expression" dxfId="363" priority="180">
      <formula>$B$4="Turnover and Pace Work"</formula>
    </cfRule>
    <cfRule type="expression" dxfId="362" priority="179">
      <formula>$B$4="Aerobic Running"</formula>
    </cfRule>
    <cfRule type="expression" dxfId="361" priority="178">
      <formula>$B$4="Stretching and Mobility"</formula>
    </cfRule>
    <cfRule type="expression" dxfId="360" priority="177">
      <formula>$B$4="Recovery"</formula>
    </cfRule>
  </conditionalFormatting>
  <conditionalFormatting sqref="A5:F5">
    <cfRule type="expression" dxfId="359" priority="176">
      <formula>$B$5="Speed Development"</formula>
    </cfRule>
    <cfRule type="expression" dxfId="358" priority="175">
      <formula>$B$5="Lactate Tolerance"</formula>
    </cfRule>
    <cfRule type="expression" dxfId="357" priority="174">
      <formula>$B$5="VO2 Max"</formula>
    </cfRule>
    <cfRule type="expression" dxfId="356" priority="173">
      <formula>$B$5="Threshold"</formula>
    </cfRule>
    <cfRule type="expression" dxfId="355" priority="172">
      <formula>$B$5="Turnover and Pace Work"</formula>
    </cfRule>
    <cfRule type="expression" dxfId="354" priority="171">
      <formula>$B$5="Aerobic Running"</formula>
    </cfRule>
    <cfRule type="expression" dxfId="353" priority="170">
      <formula>$B$5="Stretching and Mobility"</formula>
    </cfRule>
    <cfRule type="expression" dxfId="352" priority="169">
      <formula>$B$5="Recovery"</formula>
    </cfRule>
  </conditionalFormatting>
  <conditionalFormatting sqref="A6:F6">
    <cfRule type="expression" dxfId="351" priority="164">
      <formula>$B$6="Turnover and Pace Work"</formula>
    </cfRule>
    <cfRule type="expression" dxfId="350" priority="167">
      <formula>$B$6="Lactate Tolerance"</formula>
    </cfRule>
    <cfRule type="expression" dxfId="349" priority="166">
      <formula>$B$6="VO2 Max"</formula>
    </cfRule>
    <cfRule type="expression" dxfId="348" priority="165">
      <formula>$B$6="Threshold"</formula>
    </cfRule>
    <cfRule type="expression" dxfId="347" priority="168">
      <formula>$B$6="Speed Development"</formula>
    </cfRule>
    <cfRule type="expression" dxfId="346" priority="163">
      <formula>$B$6="Aerobic Running"</formula>
    </cfRule>
    <cfRule type="expression" dxfId="345" priority="162">
      <formula>$B$6="Stretching and Mobility"</formula>
    </cfRule>
    <cfRule type="expression" dxfId="344" priority="161">
      <formula>$B$6="Recovery"</formula>
    </cfRule>
  </conditionalFormatting>
  <conditionalFormatting sqref="A7:F7">
    <cfRule type="expression" dxfId="343" priority="160">
      <formula>$B$7="Speed Development"</formula>
    </cfRule>
    <cfRule type="expression" dxfId="342" priority="159">
      <formula>$B$7="Lactate Tolerance"</formula>
    </cfRule>
    <cfRule type="expression" dxfId="341" priority="158">
      <formula>$B$7="VO2 Max"</formula>
    </cfRule>
    <cfRule type="expression" dxfId="340" priority="157">
      <formula>$B$7="Threshold"</formula>
    </cfRule>
    <cfRule type="expression" dxfId="339" priority="156">
      <formula>$B$7="Turnover and Pace Work"</formula>
    </cfRule>
    <cfRule type="expression" dxfId="338" priority="155">
      <formula>$B$7="Aerobic Running"</formula>
    </cfRule>
    <cfRule type="expression" dxfId="337" priority="154">
      <formula>$B$7="Stretching and Mobility"</formula>
    </cfRule>
    <cfRule type="expression" dxfId="336" priority="153">
      <formula>$B$7="Recovery"</formula>
    </cfRule>
  </conditionalFormatting>
  <conditionalFormatting sqref="A8:F8">
    <cfRule type="expression" dxfId="335" priority="152">
      <formula>$B$8="Speed Development"</formula>
    </cfRule>
    <cfRule type="expression" dxfId="334" priority="151">
      <formula>$B$8="Lactate Tolerance"</formula>
    </cfRule>
    <cfRule type="expression" dxfId="333" priority="150">
      <formula>$B$8="VO2 Max"</formula>
    </cfRule>
    <cfRule type="expression" dxfId="332" priority="149">
      <formula>$B$8="Threshold"</formula>
    </cfRule>
    <cfRule type="expression" dxfId="331" priority="148">
      <formula>$B$8="Turnover and Pace Work"</formula>
    </cfRule>
    <cfRule type="expression" dxfId="330" priority="147">
      <formula>$B$8="Aerobic Running"</formula>
    </cfRule>
    <cfRule type="expression" dxfId="329" priority="146">
      <formula>$B$8="Stretching and Mobility"</formula>
    </cfRule>
    <cfRule type="expression" dxfId="328" priority="145">
      <formula>$B$8="Recovery"</formula>
    </cfRule>
  </conditionalFormatting>
  <conditionalFormatting sqref="A9:F9">
    <cfRule type="expression" dxfId="327" priority="140">
      <formula>$B$9="Turnover and Pace Work"</formula>
    </cfRule>
    <cfRule type="expression" dxfId="326" priority="143">
      <formula>$B$9="Lactate Tolerance"</formula>
    </cfRule>
    <cfRule type="expression" dxfId="325" priority="142">
      <formula>$B$9="VO2 Max"</formula>
    </cfRule>
    <cfRule type="expression" dxfId="324" priority="141">
      <formula>$B$9="Threshold"</formula>
    </cfRule>
    <cfRule type="expression" dxfId="323" priority="144">
      <formula>$B$9="Speed Development"</formula>
    </cfRule>
    <cfRule type="expression" dxfId="322" priority="139">
      <formula>$B$9="Aerobic Running"</formula>
    </cfRule>
    <cfRule type="expression" dxfId="321" priority="138">
      <formula>$B$9="Stretching and Mobility"</formula>
    </cfRule>
    <cfRule type="expression" dxfId="320" priority="137">
      <formula>$B$9="Recovery"</formula>
    </cfRule>
  </conditionalFormatting>
  <conditionalFormatting sqref="A10:F10">
    <cfRule type="expression" dxfId="319" priority="136">
      <formula>$B$10="Speed Development"</formula>
    </cfRule>
    <cfRule type="expression" dxfId="318" priority="135">
      <formula>$B$10="Lactate Tolerance"</formula>
    </cfRule>
    <cfRule type="expression" dxfId="317" priority="134">
      <formula>$B$10="VO2 Max"</formula>
    </cfRule>
    <cfRule type="expression" dxfId="316" priority="133">
      <formula>$B$10="Threshold"</formula>
    </cfRule>
    <cfRule type="expression" dxfId="315" priority="132">
      <formula>$B$10="Turnover and Pace Work"</formula>
    </cfRule>
    <cfRule type="expression" dxfId="314" priority="131">
      <formula>$B$10="Aerobic Running"</formula>
    </cfRule>
    <cfRule type="expression" dxfId="313" priority="130">
      <formula>$B$10="Stretching and Mobility"</formula>
    </cfRule>
    <cfRule type="expression" dxfId="312" priority="129">
      <formula>$B$10="Recovery"</formula>
    </cfRule>
  </conditionalFormatting>
  <conditionalFormatting sqref="A11:F11">
    <cfRule type="expression" dxfId="311" priority="128">
      <formula>$B$11="Speed Development"</formula>
    </cfRule>
    <cfRule type="expression" dxfId="310" priority="127">
      <formula>$B$11="Lactate Tolerance"</formula>
    </cfRule>
    <cfRule type="expression" dxfId="309" priority="126">
      <formula>$B$11="VO2 Max"</formula>
    </cfRule>
    <cfRule type="expression" dxfId="308" priority="125">
      <formula>$B$11="Threshold"</formula>
    </cfRule>
    <cfRule type="expression" dxfId="307" priority="124">
      <formula>$B$11="Turnover and Pace Work"</formula>
    </cfRule>
    <cfRule type="expression" dxfId="306" priority="123">
      <formula>$B$11="Aerobic Running"</formula>
    </cfRule>
    <cfRule type="expression" dxfId="305" priority="122">
      <formula>$B$11="Stretching and Mobility"</formula>
    </cfRule>
    <cfRule type="expression" dxfId="304" priority="121">
      <formula>$B$11="Recovery"</formula>
    </cfRule>
  </conditionalFormatting>
  <conditionalFormatting sqref="A12:F12">
    <cfRule type="expression" dxfId="303" priority="120">
      <formula>$B$12="Speed Development"</formula>
    </cfRule>
    <cfRule type="expression" dxfId="302" priority="119">
      <formula>$B$12="Lactate Tolerance"</formula>
    </cfRule>
    <cfRule type="expression" dxfId="301" priority="118">
      <formula>$B$12="VO2 Max"</formula>
    </cfRule>
    <cfRule type="expression" dxfId="300" priority="117">
      <formula>$B$12="Threshold"</formula>
    </cfRule>
    <cfRule type="expression" dxfId="299" priority="116">
      <formula>$B$12="Turnover and Pace Work"</formula>
    </cfRule>
    <cfRule type="expression" dxfId="298" priority="115">
      <formula>$B$12="Aerobic Running"</formula>
    </cfRule>
    <cfRule type="expression" dxfId="297" priority="114">
      <formula>$B$12="Stretching and Mobility"</formula>
    </cfRule>
    <cfRule type="expression" dxfId="296" priority="113">
      <formula>$B$12="Recovery"</formula>
    </cfRule>
  </conditionalFormatting>
  <conditionalFormatting sqref="A13:F13">
    <cfRule type="expression" dxfId="295" priority="112">
      <formula>$B$13="Speed Development"</formula>
    </cfRule>
    <cfRule type="expression" dxfId="294" priority="111">
      <formula>$B$13="Lactate Tolerance"</formula>
    </cfRule>
    <cfRule type="expression" dxfId="293" priority="110">
      <formula>$B$13="VO2 Max"</formula>
    </cfRule>
    <cfRule type="expression" dxfId="292" priority="109">
      <formula>$B$13="Threshold"</formula>
    </cfRule>
    <cfRule type="expression" dxfId="291" priority="108">
      <formula>$B$13="Turnover and Pace Work"</formula>
    </cfRule>
    <cfRule type="expression" dxfId="290" priority="107">
      <formula>$B$13="Aerobic Running"</formula>
    </cfRule>
    <cfRule type="expression" dxfId="289" priority="106">
      <formula>$B$13="Stretching and Mobility"</formula>
    </cfRule>
    <cfRule type="expression" dxfId="288" priority="105">
      <formula>$B$13="Recovery"</formula>
    </cfRule>
  </conditionalFormatting>
  <conditionalFormatting sqref="A14:F14">
    <cfRule type="expression" dxfId="287" priority="104">
      <formula>$B$14="Speed Development"</formula>
    </cfRule>
    <cfRule type="expression" dxfId="286" priority="103">
      <formula>$B$14="Lactate Tolerance"</formula>
    </cfRule>
    <cfRule type="expression" dxfId="285" priority="102">
      <formula>$B$14="VO2 Max"</formula>
    </cfRule>
    <cfRule type="expression" dxfId="284" priority="101">
      <formula>$B$14="Threshold"</formula>
    </cfRule>
    <cfRule type="expression" dxfId="283" priority="100">
      <formula>$B$14="Turnover and Pace Work"</formula>
    </cfRule>
    <cfRule type="expression" dxfId="282" priority="99">
      <formula>$B$14="Aerobic Running"</formula>
    </cfRule>
    <cfRule type="expression" dxfId="281" priority="98">
      <formula>$B$14="Stretching and Mobility"</formula>
    </cfRule>
    <cfRule type="expression" dxfId="280" priority="97">
      <formula>$B$14="Recovery"</formula>
    </cfRule>
  </conditionalFormatting>
  <conditionalFormatting sqref="A15:F15">
    <cfRule type="expression" dxfId="279" priority="93">
      <formula>$B$15="Threshold"</formula>
    </cfRule>
    <cfRule type="expression" dxfId="278" priority="90">
      <formula>$B$15="Stretching and Mobility"</formula>
    </cfRule>
    <cfRule type="expression" dxfId="277" priority="91">
      <formula>$B$15="Aerobic Running"</formula>
    </cfRule>
    <cfRule type="expression" dxfId="276" priority="92">
      <formula>$B$15="Turnover and Pace Work"</formula>
    </cfRule>
    <cfRule type="expression" dxfId="275" priority="89">
      <formula>$B$15="Recovery"</formula>
    </cfRule>
    <cfRule type="expression" dxfId="274" priority="94">
      <formula>$B$15="VO2 Max"</formula>
    </cfRule>
    <cfRule type="expression" dxfId="273" priority="95">
      <formula>$B$15="Lactate Tolerance"</formula>
    </cfRule>
    <cfRule type="expression" dxfId="272" priority="96">
      <formula>$B$15="Speed Development"</formula>
    </cfRule>
  </conditionalFormatting>
  <conditionalFormatting sqref="A16:F16">
    <cfRule type="expression" dxfId="271" priority="88">
      <formula>$B$16="Speed Development"</formula>
    </cfRule>
    <cfRule type="expression" dxfId="270" priority="87">
      <formula>$B$16="Lactate Tolerance"</formula>
    </cfRule>
    <cfRule type="expression" dxfId="269" priority="86">
      <formula>$B$16="VO2 Max"</formula>
    </cfRule>
    <cfRule type="expression" dxfId="268" priority="85">
      <formula>$B$16="Threshold"</formula>
    </cfRule>
    <cfRule type="expression" dxfId="267" priority="84">
      <formula>$B$16="Turnover and Pace Work"</formula>
    </cfRule>
    <cfRule type="expression" dxfId="266" priority="83">
      <formula>$B$16="Aerobic Running"</formula>
    </cfRule>
    <cfRule type="expression" dxfId="265" priority="82">
      <formula>$B$16="Stretching and Mobility"</formula>
    </cfRule>
    <cfRule type="expression" dxfId="264" priority="81">
      <formula>$B$16="Recovery"</formula>
    </cfRule>
  </conditionalFormatting>
  <conditionalFormatting sqref="A17:F17">
    <cfRule type="expression" dxfId="263" priority="80">
      <formula>$B$17="Speed Development"</formula>
    </cfRule>
    <cfRule type="expression" dxfId="262" priority="79">
      <formula>$B$17="Lactate Tolerance"</formula>
    </cfRule>
    <cfRule type="expression" dxfId="261" priority="78">
      <formula>$B$17="VO2 Max"</formula>
    </cfRule>
    <cfRule type="expression" dxfId="260" priority="77">
      <formula>$B$17="Threshold"</formula>
    </cfRule>
    <cfRule type="expression" dxfId="259" priority="76">
      <formula>$B$17="Turnover and Pace Work"</formula>
    </cfRule>
    <cfRule type="expression" dxfId="258" priority="75">
      <formula>$B$17="Aerobic Running"</formula>
    </cfRule>
    <cfRule type="expression" dxfId="257" priority="74">
      <formula>$B$17="Stretching and Mobility"</formula>
    </cfRule>
    <cfRule type="expression" dxfId="256" priority="73">
      <formula>$B$17="Recovery"</formula>
    </cfRule>
  </conditionalFormatting>
  <conditionalFormatting sqref="A18:F18">
    <cfRule type="expression" dxfId="255" priority="72">
      <formula>$B$18="Speed Development"</formula>
    </cfRule>
    <cfRule type="expression" dxfId="254" priority="71">
      <formula>$B$18="Lactate Tolerance"</formula>
    </cfRule>
    <cfRule type="expression" dxfId="253" priority="70">
      <formula>$B$18="VO2 Max"</formula>
    </cfRule>
    <cfRule type="expression" dxfId="252" priority="69">
      <formula>$B$18="Threshold"</formula>
    </cfRule>
    <cfRule type="expression" dxfId="251" priority="68">
      <formula>$B$18="Turnover and Pace Work"</formula>
    </cfRule>
    <cfRule type="expression" dxfId="250" priority="67">
      <formula>$B$18="Aerobic Running"</formula>
    </cfRule>
    <cfRule type="expression" dxfId="249" priority="66">
      <formula>$B$18="Stretching and Mobility"</formula>
    </cfRule>
    <cfRule type="expression" dxfId="248" priority="65">
      <formula>$B$18="Recovery"</formula>
    </cfRule>
  </conditionalFormatting>
  <conditionalFormatting sqref="A19:F19">
    <cfRule type="expression" dxfId="247" priority="64">
      <formula>$B$19="Speed Development"</formula>
    </cfRule>
    <cfRule type="expression" dxfId="246" priority="63">
      <formula>$B$19="Lactate Tolerance"</formula>
    </cfRule>
    <cfRule type="expression" dxfId="245" priority="62">
      <formula>$B$19="VO2 Max"</formula>
    </cfRule>
    <cfRule type="expression" dxfId="244" priority="61">
      <formula>$B$19="Threshold"</formula>
    </cfRule>
    <cfRule type="expression" dxfId="243" priority="60">
      <formula>$B$19="Turnover and Pace Work"</formula>
    </cfRule>
    <cfRule type="expression" dxfId="242" priority="59">
      <formula>$B$19="Aerobic Running"</formula>
    </cfRule>
    <cfRule type="expression" dxfId="241" priority="58">
      <formula>$B$19="Stretching and Mobility"</formula>
    </cfRule>
    <cfRule type="expression" dxfId="240" priority="57">
      <formula>$B$19="Recovery"</formula>
    </cfRule>
  </conditionalFormatting>
  <conditionalFormatting sqref="A20:F20">
    <cfRule type="expression" dxfId="239" priority="56">
      <formula>$B$20="Speed Development"</formula>
    </cfRule>
    <cfRule type="expression" dxfId="238" priority="55">
      <formula>$B$20="Lactate Tolerance"</formula>
    </cfRule>
    <cfRule type="expression" dxfId="237" priority="54">
      <formula>$B$20="VO2 Max"</formula>
    </cfRule>
    <cfRule type="expression" dxfId="236" priority="53">
      <formula>$B$20="Threshold"</formula>
    </cfRule>
    <cfRule type="expression" dxfId="235" priority="52">
      <formula>$B$20="Turnover and Pace Work"</formula>
    </cfRule>
    <cfRule type="expression" dxfId="234" priority="51">
      <formula>$B$20="Aerobic Running"</formula>
    </cfRule>
    <cfRule type="expression" dxfId="233" priority="50">
      <formula>$B$20="Stretching and Mobility"</formula>
    </cfRule>
    <cfRule type="expression" dxfId="232" priority="49">
      <formula>$B$20="Recovery"</formula>
    </cfRule>
  </conditionalFormatting>
  <conditionalFormatting sqref="A21:F21">
    <cfRule type="expression" dxfId="231" priority="48">
      <formula>$B$21="Speed Development"</formula>
    </cfRule>
    <cfRule type="expression" dxfId="230" priority="47">
      <formula>$B$21="Lactate Tolerance"</formula>
    </cfRule>
    <cfRule type="expression" dxfId="229" priority="46">
      <formula>$B$21="VO2 Max"</formula>
    </cfRule>
    <cfRule type="expression" dxfId="228" priority="45">
      <formula>$B$21="Threshold"</formula>
    </cfRule>
    <cfRule type="expression" dxfId="227" priority="44">
      <formula>$B$21="Turnover and Pace Work"</formula>
    </cfRule>
    <cfRule type="expression" dxfId="226" priority="43">
      <formula>$B$21="Aerobic Running"</formula>
    </cfRule>
    <cfRule type="expression" dxfId="225" priority="42">
      <formula>$B$21="Stretching and Mobility"</formula>
    </cfRule>
    <cfRule type="expression" dxfId="224" priority="41">
      <formula>$B$21="Recovery"</formula>
    </cfRule>
  </conditionalFormatting>
  <conditionalFormatting sqref="A22:F22">
    <cfRule type="expression" dxfId="223" priority="40">
      <formula>$B$22="Speed Development"</formula>
    </cfRule>
    <cfRule type="expression" dxfId="222" priority="39">
      <formula>$B$22="Lactate Tolerance"</formula>
    </cfRule>
    <cfRule type="expression" dxfId="221" priority="38">
      <formula>$B$22="VO2 Max"</formula>
    </cfRule>
    <cfRule type="expression" dxfId="220" priority="37">
      <formula>$B$22="Threshold"</formula>
    </cfRule>
    <cfRule type="expression" dxfId="219" priority="36">
      <formula>$B$22="Turnover and Pace Work"</formula>
    </cfRule>
    <cfRule type="expression" dxfId="218" priority="35">
      <formula>$B$22="Aerobic Running"</formula>
    </cfRule>
    <cfRule type="expression" dxfId="217" priority="34">
      <formula>$B$22="Stretching and Mobility"</formula>
    </cfRule>
    <cfRule type="expression" dxfId="216" priority="33">
      <formula>$B$22="Recovery"</formula>
    </cfRule>
  </conditionalFormatting>
  <conditionalFormatting sqref="A23:F23">
    <cfRule type="expression" dxfId="215" priority="32">
      <formula>$B$23="Speed Development"</formula>
    </cfRule>
    <cfRule type="expression" dxfId="214" priority="31">
      <formula>$B$23="Lactate Tolerance"</formula>
    </cfRule>
    <cfRule type="expression" dxfId="213" priority="30">
      <formula>$B$23="VO2 Max"</formula>
    </cfRule>
    <cfRule type="expression" dxfId="212" priority="29">
      <formula>$B$23="Threshold"</formula>
    </cfRule>
    <cfRule type="expression" dxfId="211" priority="28">
      <formula>$B$23="Turnover and Pace Work"</formula>
    </cfRule>
    <cfRule type="expression" dxfId="210" priority="27">
      <formula>$B$23="Aerobic Running"</formula>
    </cfRule>
    <cfRule type="expression" dxfId="209" priority="26">
      <formula>$B$23="Stretching and Mobility"</formula>
    </cfRule>
    <cfRule type="expression" dxfId="208" priority="25">
      <formula>$B$23="Recovery"</formula>
    </cfRule>
  </conditionalFormatting>
  <conditionalFormatting sqref="A24:F24">
    <cfRule type="expression" dxfId="207" priority="24">
      <formula>$B$24="Speed Development"</formula>
    </cfRule>
    <cfRule type="expression" dxfId="206" priority="23">
      <formula>$B$24="Lactate Tolerance"</formula>
    </cfRule>
    <cfRule type="expression" dxfId="205" priority="22">
      <formula>$B$24="VO2 Max"</formula>
    </cfRule>
    <cfRule type="expression" dxfId="204" priority="21">
      <formula>$B$24="Threshold"</formula>
    </cfRule>
    <cfRule type="expression" dxfId="203" priority="20">
      <formula>$B$24="Turnover and Pace Work"</formula>
    </cfRule>
    <cfRule type="expression" dxfId="202" priority="19">
      <formula>$B$24="Aerobic Running"</formula>
    </cfRule>
    <cfRule type="expression" dxfId="201" priority="18">
      <formula>$B$24="Stretching and Mobility"</formula>
    </cfRule>
    <cfRule type="expression" dxfId="200" priority="17">
      <formula>$B$24="Recovery"</formula>
    </cfRule>
  </conditionalFormatting>
  <conditionalFormatting sqref="A25:F25">
    <cfRule type="expression" dxfId="199" priority="16">
      <formula>$B$25="Speed Development"</formula>
    </cfRule>
    <cfRule type="expression" dxfId="198" priority="15">
      <formula>$B$25="Lactate Tolerance"</formula>
    </cfRule>
    <cfRule type="expression" dxfId="197" priority="14">
      <formula>$B$25="VO2 Max"</formula>
    </cfRule>
    <cfRule type="expression" dxfId="196" priority="13">
      <formula>$B$25="Threshold"</formula>
    </cfRule>
    <cfRule type="expression" dxfId="195" priority="12">
      <formula>$B$25="Turnover and Pace Work"</formula>
    </cfRule>
    <cfRule type="expression" dxfId="194" priority="11">
      <formula>$B$25="Aerobic Running"</formula>
    </cfRule>
    <cfRule type="expression" dxfId="193" priority="10">
      <formula>$B$25="Stretching and Mobility"</formula>
    </cfRule>
    <cfRule type="expression" dxfId="192" priority="9">
      <formula>$B$25="Recovery"</formula>
    </cfRule>
  </conditionalFormatting>
  <conditionalFormatting sqref="A26:F26">
    <cfRule type="expression" dxfId="191" priority="8">
      <formula>$B$26="Speed Development"</formula>
    </cfRule>
    <cfRule type="expression" dxfId="190" priority="7">
      <formula>$B$26="Lactate Tolerance"</formula>
    </cfRule>
    <cfRule type="expression" dxfId="189" priority="6">
      <formula>$B$26="VO2 Max"</formula>
    </cfRule>
    <cfRule type="expression" dxfId="188" priority="5">
      <formula>$B$26="Threshold"</formula>
    </cfRule>
    <cfRule type="expression" dxfId="187" priority="4">
      <formula>$B$26="Turnover and Pace Work"</formula>
    </cfRule>
    <cfRule type="expression" dxfId="186" priority="3">
      <formula>$B$26="Aerobic Running"</formula>
    </cfRule>
    <cfRule type="expression" dxfId="185" priority="2">
      <formula>$B$26="Stretching and Mobility"</formula>
    </cfRule>
    <cfRule type="expression" dxfId="184"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075C57C-0A33-F44D-86D4-ADEF797EBD86}">
          <x14:formula1>
            <xm:f>Data!$D$2:$D$50</xm:f>
          </x14:formula1>
          <xm:sqref>D4:D26</xm:sqref>
        </x14:dataValidation>
        <x14:dataValidation type="list" allowBlank="1" showInputMessage="1" showErrorMessage="1" xr:uid="{6B8B8D21-F40B-B046-81C2-7DE3A90C3D70}">
          <x14:formula1>
            <xm:f>Data!$C$2:$C$50</xm:f>
          </x14:formula1>
          <xm:sqref>C4:C26</xm:sqref>
        </x14:dataValidation>
        <x14:dataValidation type="list" allowBlank="1" showInputMessage="1" showErrorMessage="1" xr:uid="{E4433D41-84FD-7145-ADDD-EFCDA0810784}">
          <x14:formula1>
            <xm:f>Data!$B$2:$B$50</xm:f>
          </x14:formula1>
          <xm:sqref>A4:A26</xm:sqref>
        </x14:dataValidation>
        <x14:dataValidation type="list" allowBlank="1" showInputMessage="1" showErrorMessage="1" xr:uid="{A3804245-1899-9041-9E57-9192AA78701A}">
          <x14:formula1>
            <xm:f>Data!$F$2:$F$50</xm:f>
          </x14:formula1>
          <xm:sqref>C1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8F24-1155-3045-9859-0EBA4E3BB5F9}">
  <dimension ref="A1:T26"/>
  <sheetViews>
    <sheetView zoomScale="140" zoomScaleNormal="140" workbookViewId="0">
      <selection activeCell="G4" sqref="G4"/>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79</v>
      </c>
      <c r="B1" s="21">
        <v>45731</v>
      </c>
      <c r="C1" s="20" t="s">
        <v>77</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77</v>
      </c>
      <c r="B4" s="6" t="str">
        <f>_xlfn.XLOOKUP(A4,TrainingTable[Training Component],TrainingTable[Category of Training Stimulus],"")</f>
        <v>Aerobic Running</v>
      </c>
      <c r="C4" s="6" t="s">
        <v>55</v>
      </c>
      <c r="D4" s="6" t="s">
        <v>67</v>
      </c>
      <c r="E4" s="83" t="s">
        <v>219</v>
      </c>
      <c r="F4" s="83"/>
      <c r="G4" s="23">
        <v>30</v>
      </c>
      <c r="H4" s="23">
        <v>30</v>
      </c>
      <c r="I4" s="23">
        <v>3.5</v>
      </c>
      <c r="J4" s="23">
        <v>4</v>
      </c>
      <c r="K4" s="2"/>
      <c r="L4" s="27" t="s">
        <v>69</v>
      </c>
      <c r="M4" s="28">
        <f>SUMIF($B$4:$B$26,"Aerobic Running",G4:G26)</f>
        <v>45</v>
      </c>
      <c r="N4" s="28">
        <f>SUMIF($B$4:$B$26,"Aerobic Running",H4:H26)</f>
        <v>60</v>
      </c>
      <c r="O4" s="39">
        <f t="shared" ref="O4:O9" si="0">M4/$M$10</f>
        <v>0.72580645161290325</v>
      </c>
      <c r="P4" s="39">
        <f t="shared" ref="P4:P10" si="1">N4/$N$10</f>
        <v>0.65217391304347827</v>
      </c>
      <c r="Q4" s="28">
        <f>SUMIF($B$4:$B$26,"Aerobic Running",I4:I26)</f>
        <v>5.3</v>
      </c>
      <c r="R4" s="28">
        <f>SUMIF($B$4:$B$26,"Aerobic Running",J4:J26)</f>
        <v>8</v>
      </c>
      <c r="S4" s="39">
        <f>Q4/$Q$10</f>
        <v>0.68831168831168832</v>
      </c>
      <c r="T4" s="39">
        <f>R4/$R$10</f>
        <v>0.60606060606060608</v>
      </c>
    </row>
    <row r="5" spans="1:20" ht="50" customHeight="1">
      <c r="A5" s="6" t="s">
        <v>24</v>
      </c>
      <c r="B5" s="6" t="str">
        <f>_xlfn.XLOOKUP(A5,TrainingTable[Training Component],TrainingTable[Category of Training Stimulus],"")</f>
        <v>Threshold</v>
      </c>
      <c r="C5" s="6" t="s">
        <v>55</v>
      </c>
      <c r="D5" s="6" t="s">
        <v>67</v>
      </c>
      <c r="E5" s="83" t="s">
        <v>217</v>
      </c>
      <c r="F5" s="83"/>
      <c r="G5" s="23">
        <v>15</v>
      </c>
      <c r="H5" s="23">
        <v>30</v>
      </c>
      <c r="I5" s="23">
        <v>2.2000000000000002</v>
      </c>
      <c r="J5" s="23">
        <v>5</v>
      </c>
      <c r="K5" s="2"/>
      <c r="L5" s="29" t="s">
        <v>34</v>
      </c>
      <c r="M5" s="30">
        <f>SUMIF($B$4:$B$26,"Turnover and Pace Work",G4:G26)</f>
        <v>2</v>
      </c>
      <c r="N5" s="30">
        <f>SUMIF($B$4:$B$26,"Turnover and Pace Work",H4:H26)</f>
        <v>2</v>
      </c>
      <c r="O5" s="40">
        <f t="shared" si="0"/>
        <v>3.2258064516129031E-2</v>
      </c>
      <c r="P5" s="40">
        <f t="shared" si="1"/>
        <v>2.1739130434782608E-2</v>
      </c>
      <c r="Q5" s="30">
        <f>SUMIF($B$4:$B$26,"Turnover and Pace Work",I4:I26)</f>
        <v>0.2</v>
      </c>
      <c r="R5" s="30">
        <f>SUMIF($B$4:$B$26,"Turnover and Pace Work",J4:J26)</f>
        <v>0.2</v>
      </c>
      <c r="S5" s="40">
        <f t="shared" ref="S5:S10" si="2">Q5/$Q$10</f>
        <v>2.5974025974025976E-2</v>
      </c>
      <c r="T5" s="40">
        <f t="shared" ref="T5:T10" si="3">R5/$R$10</f>
        <v>1.5151515151515154E-2</v>
      </c>
    </row>
    <row r="6" spans="1:20" ht="50" customHeight="1">
      <c r="A6" s="6" t="s">
        <v>77</v>
      </c>
      <c r="B6" s="6" t="str">
        <f>_xlfn.XLOOKUP(A6,TrainingTable[Training Component],TrainingTable[Category of Training Stimulus],"")</f>
        <v>Aerobic Running</v>
      </c>
      <c r="C6" s="6" t="s">
        <v>55</v>
      </c>
      <c r="D6" s="6" t="s">
        <v>67</v>
      </c>
      <c r="E6" s="83" t="s">
        <v>218</v>
      </c>
      <c r="F6" s="83"/>
      <c r="G6" s="23">
        <v>15</v>
      </c>
      <c r="H6" s="23">
        <v>30</v>
      </c>
      <c r="I6" s="23">
        <v>1.8</v>
      </c>
      <c r="J6" s="23">
        <v>4</v>
      </c>
      <c r="K6" s="2"/>
      <c r="L6" s="31" t="s">
        <v>22</v>
      </c>
      <c r="M6" s="32">
        <f>SUMIF($B$4:$B$26,"Threshold",G4:G26)</f>
        <v>15</v>
      </c>
      <c r="N6" s="32">
        <f>SUMIF($B$4:$B$26,"Threshold",H4:H26)</f>
        <v>30</v>
      </c>
      <c r="O6" s="41">
        <f t="shared" si="0"/>
        <v>0.24193548387096775</v>
      </c>
      <c r="P6" s="41">
        <f t="shared" si="1"/>
        <v>0.32608695652173914</v>
      </c>
      <c r="Q6" s="32">
        <f>SUMIF($B$4:$B$26,"Threshold",I4:I26)</f>
        <v>2.2000000000000002</v>
      </c>
      <c r="R6" s="32">
        <f>SUMIF($B$4:$B$26,"Threshold",J4:J26)</f>
        <v>5</v>
      </c>
      <c r="S6" s="41">
        <f t="shared" si="2"/>
        <v>0.28571428571428575</v>
      </c>
      <c r="T6" s="41">
        <f t="shared" si="3"/>
        <v>0.37878787878787878</v>
      </c>
    </row>
    <row r="7" spans="1:20" ht="50" customHeight="1">
      <c r="A7" s="6" t="s">
        <v>42</v>
      </c>
      <c r="B7" s="6" t="str">
        <f>_xlfn.XLOOKUP(A7,TrainingTable[Training Component],TrainingTable[Category of Training Stimulus],"")</f>
        <v>Turnover and Pace Work</v>
      </c>
      <c r="C7" s="6" t="s">
        <v>55</v>
      </c>
      <c r="D7" s="6" t="s">
        <v>67</v>
      </c>
      <c r="E7" s="83" t="s">
        <v>220</v>
      </c>
      <c r="F7" s="83"/>
      <c r="G7" s="23">
        <v>2</v>
      </c>
      <c r="H7" s="23">
        <v>2</v>
      </c>
      <c r="I7" s="23">
        <v>0.2</v>
      </c>
      <c r="J7" s="23">
        <v>0.2</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62</v>
      </c>
      <c r="N10" s="23">
        <f>SUM(N4:N9)</f>
        <v>92</v>
      </c>
      <c r="O10" s="47">
        <f>M10/M10</f>
        <v>1</v>
      </c>
      <c r="P10" s="45">
        <f t="shared" si="1"/>
        <v>1</v>
      </c>
      <c r="Q10" s="23">
        <f>SUM(Q4:Q9)</f>
        <v>7.7</v>
      </c>
      <c r="R10" s="23">
        <f>SUM(R4:R9)</f>
        <v>13.2</v>
      </c>
      <c r="S10" s="47">
        <f t="shared" si="2"/>
        <v>1</v>
      </c>
      <c r="T10" s="47">
        <f t="shared" si="3"/>
        <v>1</v>
      </c>
    </row>
    <row r="11" spans="1:20" ht="50" customHeight="1">
      <c r="A11" s="6"/>
      <c r="B11" s="6" t="str">
        <f>_xlfn.XLOOKUP(A11,TrainingTable[Training Component],TrainingTable[Category of Training Stimulus],"")</f>
        <v/>
      </c>
      <c r="C11" s="6" t="s">
        <v>57</v>
      </c>
      <c r="D11" s="6" t="s">
        <v>57</v>
      </c>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183" priority="184">
      <formula>$B$4="Speed Development"</formula>
    </cfRule>
    <cfRule type="expression" dxfId="182" priority="183">
      <formula>$B$4="Lactate Tolerance"</formula>
    </cfRule>
    <cfRule type="expression" dxfId="181" priority="182">
      <formula>$B$4="VO2 Max"</formula>
    </cfRule>
    <cfRule type="expression" dxfId="180" priority="181">
      <formula>$B$4="Threshold"</formula>
    </cfRule>
    <cfRule type="expression" dxfId="179" priority="180">
      <formula>$B$4="Turnover and Pace Work"</formula>
    </cfRule>
    <cfRule type="expression" dxfId="178" priority="179">
      <formula>$B$4="Aerobic Running"</formula>
    </cfRule>
    <cfRule type="expression" dxfId="177" priority="178">
      <formula>$B$4="Stretching and Mobility"</formula>
    </cfRule>
    <cfRule type="expression" dxfId="176" priority="177">
      <formula>$B$4="Recovery"</formula>
    </cfRule>
  </conditionalFormatting>
  <conditionalFormatting sqref="A5:F5">
    <cfRule type="expression" dxfId="175" priority="176">
      <formula>$B$5="Speed Development"</formula>
    </cfRule>
    <cfRule type="expression" dxfId="174" priority="175">
      <formula>$B$5="Lactate Tolerance"</formula>
    </cfRule>
    <cfRule type="expression" dxfId="173" priority="174">
      <formula>$B$5="VO2 Max"</formula>
    </cfRule>
    <cfRule type="expression" dxfId="172" priority="173">
      <formula>$B$5="Threshold"</formula>
    </cfRule>
    <cfRule type="expression" dxfId="171" priority="172">
      <formula>$B$5="Turnover and Pace Work"</formula>
    </cfRule>
    <cfRule type="expression" dxfId="170" priority="171">
      <formula>$B$5="Aerobic Running"</formula>
    </cfRule>
    <cfRule type="expression" dxfId="169" priority="170">
      <formula>$B$5="Stretching and Mobility"</formula>
    </cfRule>
    <cfRule type="expression" dxfId="168" priority="169">
      <formula>$B$5="Recovery"</formula>
    </cfRule>
  </conditionalFormatting>
  <conditionalFormatting sqref="A6:F6">
    <cfRule type="expression" dxfId="167" priority="164">
      <formula>$B$6="Turnover and Pace Work"</formula>
    </cfRule>
    <cfRule type="expression" dxfId="166" priority="167">
      <formula>$B$6="Lactate Tolerance"</formula>
    </cfRule>
    <cfRule type="expression" dxfId="165" priority="166">
      <formula>$B$6="VO2 Max"</formula>
    </cfRule>
    <cfRule type="expression" dxfId="164" priority="165">
      <formula>$B$6="Threshold"</formula>
    </cfRule>
    <cfRule type="expression" dxfId="163" priority="168">
      <formula>$B$6="Speed Development"</formula>
    </cfRule>
    <cfRule type="expression" dxfId="162" priority="163">
      <formula>$B$6="Aerobic Running"</formula>
    </cfRule>
    <cfRule type="expression" dxfId="161" priority="162">
      <formula>$B$6="Stretching and Mobility"</formula>
    </cfRule>
    <cfRule type="expression" dxfId="160" priority="161">
      <formula>$B$6="Recovery"</formula>
    </cfRule>
  </conditionalFormatting>
  <conditionalFormatting sqref="A7:F7">
    <cfRule type="expression" dxfId="159" priority="160">
      <formula>$B$7="Speed Development"</formula>
    </cfRule>
    <cfRule type="expression" dxfId="158" priority="159">
      <formula>$B$7="Lactate Tolerance"</formula>
    </cfRule>
    <cfRule type="expression" dxfId="157" priority="158">
      <formula>$B$7="VO2 Max"</formula>
    </cfRule>
    <cfRule type="expression" dxfId="156" priority="157">
      <formula>$B$7="Threshold"</formula>
    </cfRule>
    <cfRule type="expression" dxfId="155" priority="156">
      <formula>$B$7="Turnover and Pace Work"</formula>
    </cfRule>
    <cfRule type="expression" dxfId="154" priority="155">
      <formula>$B$7="Aerobic Running"</formula>
    </cfRule>
    <cfRule type="expression" dxfId="153" priority="154">
      <formula>$B$7="Stretching and Mobility"</formula>
    </cfRule>
    <cfRule type="expression" dxfId="152" priority="153">
      <formula>$B$7="Recovery"</formula>
    </cfRule>
  </conditionalFormatting>
  <conditionalFormatting sqref="A8:F8">
    <cfRule type="expression" dxfId="151" priority="152">
      <formula>$B$8="Speed Development"</formula>
    </cfRule>
    <cfRule type="expression" dxfId="150" priority="151">
      <formula>$B$8="Lactate Tolerance"</formula>
    </cfRule>
    <cfRule type="expression" dxfId="149" priority="150">
      <formula>$B$8="VO2 Max"</formula>
    </cfRule>
    <cfRule type="expression" dxfId="148" priority="149">
      <formula>$B$8="Threshold"</formula>
    </cfRule>
    <cfRule type="expression" dxfId="147" priority="148">
      <formula>$B$8="Turnover and Pace Work"</formula>
    </cfRule>
    <cfRule type="expression" dxfId="146" priority="147">
      <formula>$B$8="Aerobic Running"</formula>
    </cfRule>
    <cfRule type="expression" dxfId="145" priority="146">
      <formula>$B$8="Stretching and Mobility"</formula>
    </cfRule>
    <cfRule type="expression" dxfId="144" priority="145">
      <formula>$B$8="Recovery"</formula>
    </cfRule>
  </conditionalFormatting>
  <conditionalFormatting sqref="A9:F9">
    <cfRule type="expression" dxfId="143" priority="140">
      <formula>$B$9="Turnover and Pace Work"</formula>
    </cfRule>
    <cfRule type="expression" dxfId="142" priority="143">
      <formula>$B$9="Lactate Tolerance"</formula>
    </cfRule>
    <cfRule type="expression" dxfId="141" priority="142">
      <formula>$B$9="VO2 Max"</formula>
    </cfRule>
    <cfRule type="expression" dxfId="140" priority="141">
      <formula>$B$9="Threshold"</formula>
    </cfRule>
    <cfRule type="expression" dxfId="139" priority="144">
      <formula>$B$9="Speed Development"</formula>
    </cfRule>
    <cfRule type="expression" dxfId="138" priority="139">
      <formula>$B$9="Aerobic Running"</formula>
    </cfRule>
    <cfRule type="expression" dxfId="137" priority="138">
      <formula>$B$9="Stretching and Mobility"</formula>
    </cfRule>
    <cfRule type="expression" dxfId="136" priority="137">
      <formula>$B$9="Recovery"</formula>
    </cfRule>
  </conditionalFormatting>
  <conditionalFormatting sqref="A10:F10">
    <cfRule type="expression" dxfId="135" priority="136">
      <formula>$B$10="Speed Development"</formula>
    </cfRule>
    <cfRule type="expression" dxfId="134" priority="135">
      <formula>$B$10="Lactate Tolerance"</formula>
    </cfRule>
    <cfRule type="expression" dxfId="133" priority="134">
      <formula>$B$10="VO2 Max"</formula>
    </cfRule>
    <cfRule type="expression" dxfId="132" priority="133">
      <formula>$B$10="Threshold"</formula>
    </cfRule>
    <cfRule type="expression" dxfId="131" priority="132">
      <formula>$B$10="Turnover and Pace Work"</formula>
    </cfRule>
    <cfRule type="expression" dxfId="130" priority="131">
      <formula>$B$10="Aerobic Running"</formula>
    </cfRule>
    <cfRule type="expression" dxfId="129" priority="130">
      <formula>$B$10="Stretching and Mobility"</formula>
    </cfRule>
    <cfRule type="expression" dxfId="128" priority="129">
      <formula>$B$10="Recovery"</formula>
    </cfRule>
  </conditionalFormatting>
  <conditionalFormatting sqref="A11:F11">
    <cfRule type="expression" dxfId="127" priority="128">
      <formula>$B$11="Speed Development"</formula>
    </cfRule>
    <cfRule type="expression" dxfId="126" priority="127">
      <formula>$B$11="Lactate Tolerance"</formula>
    </cfRule>
    <cfRule type="expression" dxfId="125" priority="126">
      <formula>$B$11="VO2 Max"</formula>
    </cfRule>
    <cfRule type="expression" dxfId="124" priority="125">
      <formula>$B$11="Threshold"</formula>
    </cfRule>
    <cfRule type="expression" dxfId="123" priority="124">
      <formula>$B$11="Turnover and Pace Work"</formula>
    </cfRule>
    <cfRule type="expression" dxfId="122" priority="123">
      <formula>$B$11="Aerobic Running"</formula>
    </cfRule>
    <cfRule type="expression" dxfId="121" priority="122">
      <formula>$B$11="Stretching and Mobility"</formula>
    </cfRule>
    <cfRule type="expression" dxfId="120" priority="121">
      <formula>$B$11="Recovery"</formula>
    </cfRule>
  </conditionalFormatting>
  <conditionalFormatting sqref="A12:F12">
    <cfRule type="expression" dxfId="119" priority="120">
      <formula>$B$12="Speed Development"</formula>
    </cfRule>
    <cfRule type="expression" dxfId="118" priority="119">
      <formula>$B$12="Lactate Tolerance"</formula>
    </cfRule>
    <cfRule type="expression" dxfId="117" priority="118">
      <formula>$B$12="VO2 Max"</formula>
    </cfRule>
    <cfRule type="expression" dxfId="116" priority="117">
      <formula>$B$12="Threshold"</formula>
    </cfRule>
    <cfRule type="expression" dxfId="115" priority="116">
      <formula>$B$12="Turnover and Pace Work"</formula>
    </cfRule>
    <cfRule type="expression" dxfId="114" priority="115">
      <formula>$B$12="Aerobic Running"</formula>
    </cfRule>
    <cfRule type="expression" dxfId="113" priority="114">
      <formula>$B$12="Stretching and Mobility"</formula>
    </cfRule>
    <cfRule type="expression" dxfId="112" priority="113">
      <formula>$B$12="Recovery"</formula>
    </cfRule>
  </conditionalFormatting>
  <conditionalFormatting sqref="A13:F13">
    <cfRule type="expression" dxfId="111" priority="112">
      <formula>$B$13="Speed Development"</formula>
    </cfRule>
    <cfRule type="expression" dxfId="110" priority="111">
      <formula>$B$13="Lactate Tolerance"</formula>
    </cfRule>
    <cfRule type="expression" dxfId="109" priority="110">
      <formula>$B$13="VO2 Max"</formula>
    </cfRule>
    <cfRule type="expression" dxfId="108" priority="109">
      <formula>$B$13="Threshold"</formula>
    </cfRule>
    <cfRule type="expression" dxfId="107" priority="108">
      <formula>$B$13="Turnover and Pace Work"</formula>
    </cfRule>
    <cfRule type="expression" dxfId="106" priority="107">
      <formula>$B$13="Aerobic Running"</formula>
    </cfRule>
    <cfRule type="expression" dxfId="105" priority="106">
      <formula>$B$13="Stretching and Mobility"</formula>
    </cfRule>
    <cfRule type="expression" dxfId="104" priority="105">
      <formula>$B$13="Recovery"</formula>
    </cfRule>
  </conditionalFormatting>
  <conditionalFormatting sqref="A14:F14">
    <cfRule type="expression" dxfId="103" priority="104">
      <formula>$B$14="Speed Development"</formula>
    </cfRule>
    <cfRule type="expression" dxfId="102" priority="103">
      <formula>$B$14="Lactate Tolerance"</formula>
    </cfRule>
    <cfRule type="expression" dxfId="101" priority="102">
      <formula>$B$14="VO2 Max"</formula>
    </cfRule>
    <cfRule type="expression" dxfId="100" priority="101">
      <formula>$B$14="Threshold"</formula>
    </cfRule>
    <cfRule type="expression" dxfId="99" priority="100">
      <formula>$B$14="Turnover and Pace Work"</formula>
    </cfRule>
    <cfRule type="expression" dxfId="98" priority="99">
      <formula>$B$14="Aerobic Running"</formula>
    </cfRule>
    <cfRule type="expression" dxfId="97" priority="98">
      <formula>$B$14="Stretching and Mobility"</formula>
    </cfRule>
    <cfRule type="expression" dxfId="96" priority="97">
      <formula>$B$14="Recovery"</formula>
    </cfRule>
  </conditionalFormatting>
  <conditionalFormatting sqref="A15:F15">
    <cfRule type="expression" dxfId="95" priority="93">
      <formula>$B$15="Threshold"</formula>
    </cfRule>
    <cfRule type="expression" dxfId="94" priority="90">
      <formula>$B$15="Stretching and Mobility"</formula>
    </cfRule>
    <cfRule type="expression" dxfId="93" priority="91">
      <formula>$B$15="Aerobic Running"</formula>
    </cfRule>
    <cfRule type="expression" dxfId="92" priority="92">
      <formula>$B$15="Turnover and Pace Work"</formula>
    </cfRule>
    <cfRule type="expression" dxfId="91" priority="89">
      <formula>$B$15="Recovery"</formula>
    </cfRule>
    <cfRule type="expression" dxfId="90" priority="94">
      <formula>$B$15="VO2 Max"</formula>
    </cfRule>
    <cfRule type="expression" dxfId="89" priority="95">
      <formula>$B$15="Lactate Tolerance"</formula>
    </cfRule>
    <cfRule type="expression" dxfId="88" priority="96">
      <formula>$B$15="Speed Development"</formula>
    </cfRule>
  </conditionalFormatting>
  <conditionalFormatting sqref="A16:F16">
    <cfRule type="expression" dxfId="87" priority="88">
      <formula>$B$16="Speed Development"</formula>
    </cfRule>
    <cfRule type="expression" dxfId="86" priority="87">
      <formula>$B$16="Lactate Tolerance"</formula>
    </cfRule>
    <cfRule type="expression" dxfId="85" priority="86">
      <formula>$B$16="VO2 Max"</formula>
    </cfRule>
    <cfRule type="expression" dxfId="84" priority="85">
      <formula>$B$16="Threshold"</formula>
    </cfRule>
    <cfRule type="expression" dxfId="83" priority="84">
      <formula>$B$16="Turnover and Pace Work"</formula>
    </cfRule>
    <cfRule type="expression" dxfId="82" priority="83">
      <formula>$B$16="Aerobic Running"</formula>
    </cfRule>
    <cfRule type="expression" dxfId="81" priority="82">
      <formula>$B$16="Stretching and Mobility"</formula>
    </cfRule>
    <cfRule type="expression" dxfId="80" priority="81">
      <formula>$B$16="Recovery"</formula>
    </cfRule>
  </conditionalFormatting>
  <conditionalFormatting sqref="A17:F17">
    <cfRule type="expression" dxfId="79" priority="80">
      <formula>$B$17="Speed Development"</formula>
    </cfRule>
    <cfRule type="expression" dxfId="78" priority="79">
      <formula>$B$17="Lactate Tolerance"</formula>
    </cfRule>
    <cfRule type="expression" dxfId="77" priority="78">
      <formula>$B$17="VO2 Max"</formula>
    </cfRule>
    <cfRule type="expression" dxfId="76" priority="77">
      <formula>$B$17="Threshold"</formula>
    </cfRule>
    <cfRule type="expression" dxfId="75" priority="76">
      <formula>$B$17="Turnover and Pace Work"</formula>
    </cfRule>
    <cfRule type="expression" dxfId="74" priority="75">
      <formula>$B$17="Aerobic Running"</formula>
    </cfRule>
    <cfRule type="expression" dxfId="73" priority="74">
      <formula>$B$17="Stretching and Mobility"</formula>
    </cfRule>
    <cfRule type="expression" dxfId="72" priority="73">
      <formula>$B$17="Recovery"</formula>
    </cfRule>
  </conditionalFormatting>
  <conditionalFormatting sqref="A18:F18">
    <cfRule type="expression" dxfId="71" priority="72">
      <formula>$B$18="Speed Development"</formula>
    </cfRule>
    <cfRule type="expression" dxfId="70" priority="71">
      <formula>$B$18="Lactate Tolerance"</formula>
    </cfRule>
    <cfRule type="expression" dxfId="69" priority="70">
      <formula>$B$18="VO2 Max"</formula>
    </cfRule>
    <cfRule type="expression" dxfId="68" priority="69">
      <formula>$B$18="Threshold"</formula>
    </cfRule>
    <cfRule type="expression" dxfId="67" priority="68">
      <formula>$B$18="Turnover and Pace Work"</formula>
    </cfRule>
    <cfRule type="expression" dxfId="66" priority="67">
      <formula>$B$18="Aerobic Running"</formula>
    </cfRule>
    <cfRule type="expression" dxfId="65" priority="66">
      <formula>$B$18="Stretching and Mobility"</formula>
    </cfRule>
    <cfRule type="expression" dxfId="64" priority="65">
      <formula>$B$18="Recovery"</formula>
    </cfRule>
  </conditionalFormatting>
  <conditionalFormatting sqref="A19:F19">
    <cfRule type="expression" dxfId="63" priority="64">
      <formula>$B$19="Speed Development"</formula>
    </cfRule>
    <cfRule type="expression" dxfId="62" priority="63">
      <formula>$B$19="Lactate Tolerance"</formula>
    </cfRule>
    <cfRule type="expression" dxfId="61" priority="62">
      <formula>$B$19="VO2 Max"</formula>
    </cfRule>
    <cfRule type="expression" dxfId="60" priority="61">
      <formula>$B$19="Threshold"</formula>
    </cfRule>
    <cfRule type="expression" dxfId="59" priority="60">
      <formula>$B$19="Turnover and Pace Work"</formula>
    </cfRule>
    <cfRule type="expression" dxfId="58" priority="59">
      <formula>$B$19="Aerobic Running"</formula>
    </cfRule>
    <cfRule type="expression" dxfId="57" priority="58">
      <formula>$B$19="Stretching and Mobility"</formula>
    </cfRule>
    <cfRule type="expression" dxfId="56" priority="57">
      <formula>$B$19="Recovery"</formula>
    </cfRule>
  </conditionalFormatting>
  <conditionalFormatting sqref="A20:F20">
    <cfRule type="expression" dxfId="55" priority="56">
      <formula>$B$20="Speed Development"</formula>
    </cfRule>
    <cfRule type="expression" dxfId="54" priority="55">
      <formula>$B$20="Lactate Tolerance"</formula>
    </cfRule>
    <cfRule type="expression" dxfId="53" priority="54">
      <formula>$B$20="VO2 Max"</formula>
    </cfRule>
    <cfRule type="expression" dxfId="52" priority="53">
      <formula>$B$20="Threshold"</formula>
    </cfRule>
    <cfRule type="expression" dxfId="51" priority="52">
      <formula>$B$20="Turnover and Pace Work"</formula>
    </cfRule>
    <cfRule type="expression" dxfId="50" priority="51">
      <formula>$B$20="Aerobic Running"</formula>
    </cfRule>
    <cfRule type="expression" dxfId="49" priority="50">
      <formula>$B$20="Stretching and Mobility"</formula>
    </cfRule>
    <cfRule type="expression" dxfId="48" priority="49">
      <formula>$B$20="Recovery"</formula>
    </cfRule>
  </conditionalFormatting>
  <conditionalFormatting sqref="A21:F21">
    <cfRule type="expression" dxfId="47" priority="48">
      <formula>$B$21="Speed Development"</formula>
    </cfRule>
    <cfRule type="expression" dxfId="46" priority="47">
      <formula>$B$21="Lactate Tolerance"</formula>
    </cfRule>
    <cfRule type="expression" dxfId="45" priority="46">
      <formula>$B$21="VO2 Max"</formula>
    </cfRule>
    <cfRule type="expression" dxfId="44" priority="45">
      <formula>$B$21="Threshold"</formula>
    </cfRule>
    <cfRule type="expression" dxfId="43" priority="44">
      <formula>$B$21="Turnover and Pace Work"</formula>
    </cfRule>
    <cfRule type="expression" dxfId="42" priority="43">
      <formula>$B$21="Aerobic Running"</formula>
    </cfRule>
    <cfRule type="expression" dxfId="41" priority="42">
      <formula>$B$21="Stretching and Mobility"</formula>
    </cfRule>
    <cfRule type="expression" dxfId="40" priority="41">
      <formula>$B$21="Recovery"</formula>
    </cfRule>
  </conditionalFormatting>
  <conditionalFormatting sqref="A22:F22">
    <cfRule type="expression" dxfId="39" priority="40">
      <formula>$B$22="Speed Development"</formula>
    </cfRule>
    <cfRule type="expression" dxfId="38" priority="39">
      <formula>$B$22="Lactate Tolerance"</formula>
    </cfRule>
    <cfRule type="expression" dxfId="37" priority="38">
      <formula>$B$22="VO2 Max"</formula>
    </cfRule>
    <cfRule type="expression" dxfId="36" priority="37">
      <formula>$B$22="Threshold"</formula>
    </cfRule>
    <cfRule type="expression" dxfId="35" priority="36">
      <formula>$B$22="Turnover and Pace Work"</formula>
    </cfRule>
    <cfRule type="expression" dxfId="34" priority="35">
      <formula>$B$22="Aerobic Running"</formula>
    </cfRule>
    <cfRule type="expression" dxfId="33" priority="34">
      <formula>$B$22="Stretching and Mobility"</formula>
    </cfRule>
    <cfRule type="expression" dxfId="32" priority="33">
      <formula>$B$22="Recovery"</formula>
    </cfRule>
  </conditionalFormatting>
  <conditionalFormatting sqref="A23:F23">
    <cfRule type="expression" dxfId="31" priority="32">
      <formula>$B$23="Speed Development"</formula>
    </cfRule>
    <cfRule type="expression" dxfId="30" priority="31">
      <formula>$B$23="Lactate Tolerance"</formula>
    </cfRule>
    <cfRule type="expression" dxfId="29" priority="30">
      <formula>$B$23="VO2 Max"</formula>
    </cfRule>
    <cfRule type="expression" dxfId="28" priority="29">
      <formula>$B$23="Threshold"</formula>
    </cfRule>
    <cfRule type="expression" dxfId="27" priority="28">
      <formula>$B$23="Turnover and Pace Work"</formula>
    </cfRule>
    <cfRule type="expression" dxfId="26" priority="27">
      <formula>$B$23="Aerobic Running"</formula>
    </cfRule>
    <cfRule type="expression" dxfId="25" priority="26">
      <formula>$B$23="Stretching and Mobility"</formula>
    </cfRule>
    <cfRule type="expression" dxfId="24" priority="25">
      <formula>$B$23="Recovery"</formula>
    </cfRule>
  </conditionalFormatting>
  <conditionalFormatting sqref="A24:F24">
    <cfRule type="expression" dxfId="23" priority="24">
      <formula>$B$24="Speed Development"</formula>
    </cfRule>
    <cfRule type="expression" dxfId="22" priority="23">
      <formula>$B$24="Lactate Tolerance"</formula>
    </cfRule>
    <cfRule type="expression" dxfId="21" priority="22">
      <formula>$B$24="VO2 Max"</formula>
    </cfRule>
    <cfRule type="expression" dxfId="20" priority="21">
      <formula>$B$24="Threshold"</formula>
    </cfRule>
    <cfRule type="expression" dxfId="19" priority="20">
      <formula>$B$24="Turnover and Pace Work"</formula>
    </cfRule>
    <cfRule type="expression" dxfId="18" priority="19">
      <formula>$B$24="Aerobic Running"</formula>
    </cfRule>
    <cfRule type="expression" dxfId="17" priority="18">
      <formula>$B$24="Stretching and Mobility"</formula>
    </cfRule>
    <cfRule type="expression" dxfId="16" priority="17">
      <formula>$B$24="Recovery"</formula>
    </cfRule>
  </conditionalFormatting>
  <conditionalFormatting sqref="A25:F25">
    <cfRule type="expression" dxfId="15" priority="16">
      <formula>$B$25="Speed Development"</formula>
    </cfRule>
    <cfRule type="expression" dxfId="14" priority="15">
      <formula>$B$25="Lactate Tolerance"</formula>
    </cfRule>
    <cfRule type="expression" dxfId="13" priority="14">
      <formula>$B$25="VO2 Max"</formula>
    </cfRule>
    <cfRule type="expression" dxfId="12" priority="13">
      <formula>$B$25="Threshold"</formula>
    </cfRule>
    <cfRule type="expression" dxfId="11" priority="12">
      <formula>$B$25="Turnover and Pace Work"</formula>
    </cfRule>
    <cfRule type="expression" dxfId="10" priority="11">
      <formula>$B$25="Aerobic Running"</formula>
    </cfRule>
    <cfRule type="expression" dxfId="9" priority="10">
      <formula>$B$25="Stretching and Mobility"</formula>
    </cfRule>
    <cfRule type="expression" dxfId="8" priority="9">
      <formula>$B$25="Recovery"</formula>
    </cfRule>
  </conditionalFormatting>
  <conditionalFormatting sqref="A26:F26">
    <cfRule type="expression" dxfId="7" priority="8">
      <formula>$B$26="Speed Development"</formula>
    </cfRule>
    <cfRule type="expression" dxfId="6" priority="7">
      <formula>$B$26="Lactate Tolerance"</formula>
    </cfRule>
    <cfRule type="expression" dxfId="5" priority="6">
      <formula>$B$26="VO2 Max"</formula>
    </cfRule>
    <cfRule type="expression" dxfId="4" priority="5">
      <formula>$B$26="Threshold"</formula>
    </cfRule>
    <cfRule type="expression" dxfId="3" priority="4">
      <formula>$B$26="Turnover and Pace Work"</formula>
    </cfRule>
    <cfRule type="expression" dxfId="2" priority="3">
      <formula>$B$26="Aerobic Running"</formula>
    </cfRule>
    <cfRule type="expression" dxfId="1" priority="2">
      <formula>$B$26="Stretching and Mobility"</formula>
    </cfRule>
    <cfRule type="expression" dxfId="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0BA2B52-C847-CE4D-B1AA-410B2DC92BE8}">
          <x14:formula1>
            <xm:f>Data!$D$2:$D$50</xm:f>
          </x14:formula1>
          <xm:sqref>D4:D26</xm:sqref>
        </x14:dataValidation>
        <x14:dataValidation type="list" allowBlank="1" showInputMessage="1" showErrorMessage="1" xr:uid="{F818A5B4-F250-F640-8F92-011BA7C7C520}">
          <x14:formula1>
            <xm:f>Data!$C$2:$C$50</xm:f>
          </x14:formula1>
          <xm:sqref>C4:C26</xm:sqref>
        </x14:dataValidation>
        <x14:dataValidation type="list" allowBlank="1" showInputMessage="1" showErrorMessage="1" xr:uid="{FBBE9A99-340F-6344-8181-726D158EA661}">
          <x14:formula1>
            <xm:f>Data!$B$2:$B$50</xm:f>
          </x14:formula1>
          <xm:sqref>A4:A26</xm:sqref>
        </x14:dataValidation>
        <x14:dataValidation type="list" allowBlank="1" showInputMessage="1" showErrorMessage="1" xr:uid="{4FF272C5-B7E9-6E44-83A3-AB45B1D13F2C}">
          <x14:formula1>
            <xm:f>Data!$F$2:$F$50</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40D5-03F3-E747-866F-61BB7AC84C7C}">
  <dimension ref="A1:Z50"/>
  <sheetViews>
    <sheetView zoomScale="140" zoomScaleNormal="140" workbookViewId="0">
      <selection activeCell="E10" sqref="E10"/>
    </sheetView>
  </sheetViews>
  <sheetFormatPr baseColWidth="10" defaultRowHeight="17"/>
  <cols>
    <col min="1" max="1" width="50.1640625" style="2" customWidth="1"/>
    <col min="2" max="2" width="17.33203125" style="2" customWidth="1"/>
    <col min="3" max="3" width="17.33203125" style="16" customWidth="1"/>
    <col min="4" max="4" width="20.6640625" style="16" customWidth="1"/>
    <col min="5" max="5" width="81.33203125" style="2" customWidth="1"/>
    <col min="6" max="26" width="10.83203125" style="2"/>
  </cols>
  <sheetData>
    <row r="1" spans="1:5" ht="50" customHeight="1">
      <c r="A1" s="3" t="s">
        <v>165</v>
      </c>
      <c r="B1" s="5" t="s">
        <v>120</v>
      </c>
    </row>
    <row r="2" spans="1:5" ht="19" customHeight="1"/>
    <row r="3" spans="1:5" ht="50" customHeight="1">
      <c r="A3" s="51" t="s">
        <v>99</v>
      </c>
      <c r="B3" s="51" t="s">
        <v>100</v>
      </c>
      <c r="C3" s="53" t="s">
        <v>101</v>
      </c>
      <c r="D3" s="53" t="s">
        <v>102</v>
      </c>
      <c r="E3" s="51" t="s">
        <v>13</v>
      </c>
    </row>
    <row r="4" spans="1:5" ht="50" customHeight="1">
      <c r="A4" s="6" t="str" cm="1">
        <f t="array" ref="A4:E10">_xlfn._xlws.FILTER(Strength_Core2[],Strength_Core2[Routine]=B1)</f>
        <v>Dumbbell Squat Jump</v>
      </c>
      <c r="B4" s="6" t="str">
        <v>Lower Body C</v>
      </c>
      <c r="C4" s="23">
        <v>2</v>
      </c>
      <c r="D4" s="23" t="str">
        <v>5</v>
      </c>
      <c r="E4" s="6" t="str">
        <v>https://www.youtube.com/watch?v=-qu2L4S2xtU&amp;pp=ygUTZHVtYmJlbGwganVtcCBzcXVhdA%3D%3D</v>
      </c>
    </row>
    <row r="5" spans="1:5" ht="50" customHeight="1">
      <c r="A5" s="6" t="str">
        <v>Kneeling Snatch to Knee Drive (Barbell or Dumbbells)</v>
      </c>
      <c r="B5" s="6" t="str">
        <v>Lower Body C</v>
      </c>
      <c r="C5" s="23">
        <v>2</v>
      </c>
      <c r="D5" s="23" t="str">
        <v>6-10</v>
      </c>
      <c r="E5" s="6" t="str">
        <v>https://youtube.com/clip/UgkxXrf-8xvEHQDXCNwMGxLAqMspqWVrD82n?si=7HAU8ZTibnLQF8F2</v>
      </c>
    </row>
    <row r="6" spans="1:5" ht="50" customHeight="1">
      <c r="A6" s="6" t="str">
        <v>Standing Broad Jumps</v>
      </c>
      <c r="B6" s="6" t="str">
        <v>Lower Body C</v>
      </c>
      <c r="C6" s="23">
        <v>2</v>
      </c>
      <c r="D6" s="23" t="str">
        <v>5</v>
      </c>
      <c r="E6" s="6">
        <v>0</v>
      </c>
    </row>
    <row r="7" spans="1:5" ht="50" customHeight="1">
      <c r="A7" s="6" t="str">
        <v>Box Jumps</v>
      </c>
      <c r="B7" s="6" t="str">
        <v>Lower Body C</v>
      </c>
      <c r="C7" s="23">
        <v>2</v>
      </c>
      <c r="D7" s="23" t="str">
        <v>8-12</v>
      </c>
      <c r="E7" s="6">
        <v>0</v>
      </c>
    </row>
    <row r="8" spans="1:5" ht="50" customHeight="1">
      <c r="A8" s="6" t="str">
        <v>Hip Flexor Band Work</v>
      </c>
      <c r="B8" s="6" t="str">
        <v>Lower Body C</v>
      </c>
      <c r="C8" s="23">
        <v>2</v>
      </c>
      <c r="D8" s="23" t="str">
        <v>10-20 reps each side</v>
      </c>
      <c r="E8" s="6" t="str">
        <v>https://www.youtube.com/watch?v=LeBOkz-3vtQ</v>
      </c>
    </row>
    <row r="9" spans="1:5" ht="50" customHeight="1">
      <c r="A9" s="6" t="str">
        <v xml:space="preserve">Single Leg Pogo Hops </v>
      </c>
      <c r="B9" s="6" t="str">
        <v>Lower Body C</v>
      </c>
      <c r="C9" s="23">
        <v>2</v>
      </c>
      <c r="D9" s="23" t="str">
        <v>10-15 reps each side</v>
      </c>
      <c r="E9" s="6" t="str">
        <v>https://www.youtube.com/watch?v=U12iOibPX98</v>
      </c>
    </row>
    <row r="10" spans="1:5" ht="50" customHeight="1">
      <c r="A10" s="6" t="str">
        <v>Jump Lunges</v>
      </c>
      <c r="B10" s="6" t="str">
        <v>Lower Body C</v>
      </c>
      <c r="C10" s="23">
        <v>2</v>
      </c>
      <c r="D10" s="23" t="str">
        <v>10 reps each side</v>
      </c>
      <c r="E10" s="6" t="str">
        <v>https://www.youtube.com/watch?v=kq3eB5KVcNk</v>
      </c>
    </row>
    <row r="11" spans="1:5" ht="50" customHeight="1"/>
    <row r="12" spans="1:5" ht="50" customHeight="1"/>
    <row r="13" spans="1:5" ht="50" customHeight="1"/>
    <row r="14" spans="1:5" ht="50" customHeight="1"/>
    <row r="15" spans="1:5" ht="50" customHeight="1"/>
    <row r="16" spans="1:5"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6FCC0D-61E1-8F49-8B2F-87CB3D70194F}">
          <x14:formula1>
            <xm:f>Data!$E$2:$E$50</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16C0-598A-5349-9C59-3605DAAE90CD}">
  <dimension ref="A1:AB33"/>
  <sheetViews>
    <sheetView zoomScale="150" zoomScaleNormal="150" workbookViewId="0">
      <selection activeCell="A6" sqref="A6"/>
    </sheetView>
  </sheetViews>
  <sheetFormatPr baseColWidth="10" defaultRowHeight="17"/>
  <cols>
    <col min="1" max="4" width="32.6640625" style="2" customWidth="1"/>
    <col min="5" max="5" width="19.6640625" style="2" customWidth="1"/>
    <col min="6" max="6" width="19.83203125" style="2" customWidth="1"/>
    <col min="7" max="7" width="3.6640625" style="2" customWidth="1"/>
    <col min="8" max="28" width="10.83203125" style="2"/>
  </cols>
  <sheetData>
    <row r="1" spans="1:6">
      <c r="A1" s="3" t="s">
        <v>15</v>
      </c>
      <c r="B1" s="3" t="s">
        <v>41</v>
      </c>
      <c r="C1" s="3" t="s">
        <v>54</v>
      </c>
      <c r="D1" s="3" t="s">
        <v>62</v>
      </c>
      <c r="E1" s="3" t="s">
        <v>151</v>
      </c>
      <c r="F1" s="3" t="s">
        <v>91</v>
      </c>
    </row>
    <row r="2" spans="1:6">
      <c r="A2" s="2" t="str" cm="1">
        <f t="array" ref="A2:A9">_xlfn._xlws.SORT(_xlfn.UNIQUE(TrainingTable[Category of Training Stimulus]))</f>
        <v>Aerobic Running</v>
      </c>
      <c r="B2" s="2" t="str" cm="1">
        <f t="array" ref="B2:B33">_xlfn._xlws.SORT(_xlfn.UNIQUE(TrainingTable[Training Component]))</f>
        <v>10K Pace Running</v>
      </c>
      <c r="C2" s="2" t="s">
        <v>55</v>
      </c>
      <c r="D2" s="2" t="s">
        <v>67</v>
      </c>
      <c r="E2" s="2" t="str" cm="1">
        <f t="array" ref="E2:E10">_xlfn.UNIQUE(Strength_Core2[Routine])</f>
        <v>Lower Body A</v>
      </c>
      <c r="F2" s="2" t="s">
        <v>94</v>
      </c>
    </row>
    <row r="3" spans="1:6">
      <c r="A3" s="2" t="str">
        <v>Lactate Tolerance</v>
      </c>
      <c r="B3" s="2" t="str">
        <v>1600M Pace Running</v>
      </c>
      <c r="C3" s="2" t="s">
        <v>57</v>
      </c>
      <c r="D3" s="2" t="s">
        <v>66</v>
      </c>
      <c r="E3" s="2" t="str">
        <v>Lower Body B</v>
      </c>
      <c r="F3" s="2" t="s">
        <v>93</v>
      </c>
    </row>
    <row r="4" spans="1:6">
      <c r="A4" s="2" t="str">
        <v>Recovery</v>
      </c>
      <c r="B4" s="2" t="str">
        <v>30M Flys</v>
      </c>
      <c r="C4" s="2" t="s">
        <v>56</v>
      </c>
      <c r="D4" s="2" t="s">
        <v>65</v>
      </c>
      <c r="E4" s="2" t="str">
        <v>Lower Body C</v>
      </c>
      <c r="F4" s="2" t="s">
        <v>95</v>
      </c>
    </row>
    <row r="5" spans="1:6">
      <c r="A5" s="2" t="str">
        <v>Speed Development</v>
      </c>
      <c r="B5" s="2" t="str">
        <v>3K Pace Running</v>
      </c>
      <c r="C5" s="2" t="s">
        <v>58</v>
      </c>
      <c r="D5" s="2" t="s">
        <v>57</v>
      </c>
      <c r="E5" s="2" t="str">
        <v>Lower Body E</v>
      </c>
      <c r="F5" s="2" t="s">
        <v>96</v>
      </c>
    </row>
    <row r="6" spans="1:6">
      <c r="A6" s="2" t="str">
        <v>Stretching and Mobility</v>
      </c>
      <c r="B6" s="2" t="str">
        <v>400M Pace Running</v>
      </c>
      <c r="D6" s="2" t="s">
        <v>63</v>
      </c>
      <c r="E6" s="2" t="str">
        <v>Lower Body D</v>
      </c>
      <c r="F6" s="2" t="s">
        <v>78</v>
      </c>
    </row>
    <row r="7" spans="1:6">
      <c r="A7" s="2" t="str">
        <v>Threshold</v>
      </c>
      <c r="B7" s="2" t="str">
        <v>50M Flys</v>
      </c>
      <c r="D7" s="2" t="s">
        <v>64</v>
      </c>
      <c r="E7" s="2" t="str">
        <v>Core A</v>
      </c>
      <c r="F7" s="2" t="s">
        <v>97</v>
      </c>
    </row>
    <row r="8" spans="1:6">
      <c r="A8" s="2" t="str">
        <v>Turnover and Pace Work</v>
      </c>
      <c r="B8" s="2" t="str">
        <v>5K Pace Running</v>
      </c>
      <c r="D8" s="2" t="s">
        <v>68</v>
      </c>
      <c r="E8" s="2" t="str">
        <v>Core B</v>
      </c>
      <c r="F8" s="2" t="s">
        <v>77</v>
      </c>
    </row>
    <row r="9" spans="1:6">
      <c r="A9" s="2" t="str">
        <v>VO2 Max</v>
      </c>
      <c r="B9" s="2" t="str">
        <v>800M Pace Running</v>
      </c>
      <c r="E9" s="2" t="str">
        <v>Core C</v>
      </c>
    </row>
    <row r="10" spans="1:6">
      <c r="B10" s="2" t="str">
        <v>80M Flys</v>
      </c>
      <c r="E10" s="2" t="str">
        <v>Upper Body A</v>
      </c>
    </row>
    <row r="11" spans="1:6">
      <c r="B11" s="2" t="str">
        <v>Cooldown</v>
      </c>
    </row>
    <row r="12" spans="1:6">
      <c r="B12" s="2" t="str">
        <v>Dynamic Stretching</v>
      </c>
    </row>
    <row r="13" spans="1:6">
      <c r="B13" s="2" t="str">
        <v>Easy Running</v>
      </c>
    </row>
    <row r="14" spans="1:6">
      <c r="B14" s="2" t="str">
        <v>Float Recovery</v>
      </c>
    </row>
    <row r="15" spans="1:6">
      <c r="B15" s="2" t="str">
        <v>Hill Sprints</v>
      </c>
    </row>
    <row r="16" spans="1:6">
      <c r="B16" s="2" t="str">
        <v>Hurdle Mobility</v>
      </c>
    </row>
    <row r="17" spans="2:2">
      <c r="B17" s="2" t="str">
        <v>Jog Recovery</v>
      </c>
    </row>
    <row r="18" spans="2:2">
      <c r="B18" s="2" t="str">
        <v>Long Run</v>
      </c>
    </row>
    <row r="19" spans="2:2">
      <c r="B19" s="2" t="str">
        <v>Pre-Race 100M Step Downs</v>
      </c>
    </row>
    <row r="20" spans="2:2">
      <c r="B20" s="2" t="str">
        <v>Pre-Race 200M Gear Changes</v>
      </c>
    </row>
    <row r="21" spans="2:2">
      <c r="B21" s="2" t="str">
        <v>Race</v>
      </c>
    </row>
    <row r="22" spans="2:2">
      <c r="B22" s="2" t="str">
        <v>Race Pace (1600M)</v>
      </c>
    </row>
    <row r="23" spans="2:2">
      <c r="B23" s="2" t="str">
        <v>Race Pace (3K)</v>
      </c>
    </row>
    <row r="24" spans="2:2">
      <c r="B24" s="2" t="str">
        <v>Race Pace (5K)</v>
      </c>
    </row>
    <row r="25" spans="2:2">
      <c r="B25" s="2" t="str">
        <v>Race Pace (800M)</v>
      </c>
    </row>
    <row r="26" spans="2:2">
      <c r="B26" s="2" t="str">
        <v>Standing Rest</v>
      </c>
    </row>
    <row r="27" spans="2:2">
      <c r="B27" s="2" t="str">
        <v>Static Stretching</v>
      </c>
    </row>
    <row r="28" spans="2:2">
      <c r="B28" s="2" t="str">
        <v>Strides (Post-Run)</v>
      </c>
    </row>
    <row r="29" spans="2:2">
      <c r="B29" s="2" t="str">
        <v>Strides (Pre-Run)</v>
      </c>
    </row>
    <row r="30" spans="2:2">
      <c r="B30" s="2" t="str">
        <v>Sub-Threshold Running</v>
      </c>
    </row>
    <row r="31" spans="2:2">
      <c r="B31" s="2" t="str">
        <v>Threshold Running</v>
      </c>
    </row>
    <row r="32" spans="2:2">
      <c r="B32" s="2" t="str">
        <v>Walking Rest</v>
      </c>
    </row>
    <row r="33" spans="2:2">
      <c r="B33" s="2" t="str">
        <v>Warm-Up</v>
      </c>
    </row>
  </sheetData>
  <sortState xmlns:xlrd2="http://schemas.microsoft.com/office/spreadsheetml/2017/richdata2" ref="C3:C5">
    <sortCondition ref="C3:C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9EC9-6CEC-AD41-8427-5874FDFF3456}">
  <dimension ref="A1:Z103"/>
  <sheetViews>
    <sheetView topLeftCell="A26" zoomScale="160" zoomScaleNormal="160" workbookViewId="0">
      <selection activeCell="A33" sqref="A33"/>
    </sheetView>
  </sheetViews>
  <sheetFormatPr baseColWidth="10" defaultRowHeight="17"/>
  <cols>
    <col min="1" max="1" width="33.5" style="2" customWidth="1"/>
    <col min="2" max="2" width="32.6640625" style="2" customWidth="1"/>
    <col min="3" max="3" width="65" style="2" customWidth="1"/>
    <col min="4" max="26" width="10.83203125" style="2"/>
  </cols>
  <sheetData>
    <row r="1" spans="1:3" ht="25" customHeight="1">
      <c r="A1" s="9" t="s">
        <v>15</v>
      </c>
      <c r="B1" s="10" t="s">
        <v>16</v>
      </c>
      <c r="C1" s="11" t="s">
        <v>13</v>
      </c>
    </row>
    <row r="2" spans="1:3" ht="35" customHeight="1">
      <c r="A2" s="7" t="s">
        <v>17</v>
      </c>
      <c r="B2" s="6" t="s">
        <v>0</v>
      </c>
      <c r="C2" s="8"/>
    </row>
    <row r="3" spans="1:3" ht="35" customHeight="1">
      <c r="A3" s="7" t="s">
        <v>17</v>
      </c>
      <c r="B3" s="6" t="s">
        <v>10</v>
      </c>
      <c r="C3" s="8"/>
    </row>
    <row r="4" spans="1:3" ht="35" customHeight="1">
      <c r="A4" s="7" t="s">
        <v>17</v>
      </c>
      <c r="B4" s="6" t="s">
        <v>14</v>
      </c>
      <c r="C4" s="8"/>
    </row>
    <row r="5" spans="1:3" ht="35" customHeight="1">
      <c r="A5" s="7" t="s">
        <v>18</v>
      </c>
      <c r="B5" s="6" t="s">
        <v>19</v>
      </c>
      <c r="C5" s="8"/>
    </row>
    <row r="6" spans="1:3" ht="35" customHeight="1">
      <c r="A6" s="7" t="s">
        <v>18</v>
      </c>
      <c r="B6" s="6" t="s">
        <v>20</v>
      </c>
      <c r="C6" s="8"/>
    </row>
    <row r="7" spans="1:3" ht="35" customHeight="1">
      <c r="A7" s="7" t="s">
        <v>18</v>
      </c>
      <c r="B7" s="6" t="s">
        <v>21</v>
      </c>
      <c r="C7" s="8"/>
    </row>
    <row r="8" spans="1:3" ht="35" customHeight="1">
      <c r="A8" s="7" t="s">
        <v>22</v>
      </c>
      <c r="B8" s="6" t="s">
        <v>24</v>
      </c>
      <c r="C8" s="8"/>
    </row>
    <row r="9" spans="1:3" ht="35" customHeight="1">
      <c r="A9" s="7" t="s">
        <v>22</v>
      </c>
      <c r="B9" s="6" t="s">
        <v>23</v>
      </c>
      <c r="C9" s="8"/>
    </row>
    <row r="10" spans="1:3" ht="35" customHeight="1">
      <c r="A10" s="7" t="s">
        <v>1</v>
      </c>
      <c r="B10" s="6" t="s">
        <v>25</v>
      </c>
      <c r="C10" s="8"/>
    </row>
    <row r="11" spans="1:3" ht="35" customHeight="1">
      <c r="A11" s="7" t="s">
        <v>1</v>
      </c>
      <c r="B11" s="6" t="s">
        <v>26</v>
      </c>
      <c r="C11" s="8"/>
    </row>
    <row r="12" spans="1:3" ht="35" customHeight="1">
      <c r="A12" s="7" t="s">
        <v>1</v>
      </c>
      <c r="B12" s="6" t="s">
        <v>27</v>
      </c>
      <c r="C12" s="8"/>
    </row>
    <row r="13" spans="1:3" ht="35" customHeight="1">
      <c r="A13" s="7" t="s">
        <v>2</v>
      </c>
      <c r="B13" s="6" t="s">
        <v>28</v>
      </c>
      <c r="C13" s="8"/>
    </row>
    <row r="14" spans="1:3" ht="35" customHeight="1">
      <c r="A14" s="7" t="s">
        <v>2</v>
      </c>
      <c r="B14" s="6" t="s">
        <v>29</v>
      </c>
      <c r="C14" s="8"/>
    </row>
    <row r="15" spans="1:3" ht="35" customHeight="1">
      <c r="A15" s="7" t="s">
        <v>2</v>
      </c>
      <c r="B15" s="6" t="s">
        <v>30</v>
      </c>
      <c r="C15" s="8"/>
    </row>
    <row r="16" spans="1:3" ht="35" customHeight="1">
      <c r="A16" s="7" t="s">
        <v>3</v>
      </c>
      <c r="B16" s="6" t="s">
        <v>31</v>
      </c>
      <c r="C16" s="8"/>
    </row>
    <row r="17" spans="1:3" ht="35" customHeight="1">
      <c r="A17" s="7" t="s">
        <v>3</v>
      </c>
      <c r="B17" s="6" t="s">
        <v>32</v>
      </c>
      <c r="C17" s="8"/>
    </row>
    <row r="18" spans="1:3" ht="35" customHeight="1">
      <c r="A18" s="7" t="s">
        <v>3</v>
      </c>
      <c r="B18" s="6" t="s">
        <v>33</v>
      </c>
      <c r="C18" s="8"/>
    </row>
    <row r="19" spans="1:3" ht="35" customHeight="1">
      <c r="A19" s="7" t="s">
        <v>34</v>
      </c>
      <c r="B19" s="6" t="s">
        <v>43</v>
      </c>
      <c r="C19" s="8"/>
    </row>
    <row r="20" spans="1:3" ht="35" customHeight="1">
      <c r="A20" s="7" t="s">
        <v>34</v>
      </c>
      <c r="B20" s="6" t="s">
        <v>42</v>
      </c>
      <c r="C20" s="8"/>
    </row>
    <row r="21" spans="1:3" ht="35" customHeight="1">
      <c r="A21" s="7" t="s">
        <v>34</v>
      </c>
      <c r="B21" s="6" t="s">
        <v>35</v>
      </c>
      <c r="C21" s="8"/>
    </row>
    <row r="22" spans="1:3" ht="35" customHeight="1">
      <c r="A22" s="7" t="s">
        <v>34</v>
      </c>
      <c r="B22" s="6" t="s">
        <v>36</v>
      </c>
      <c r="C22" s="8"/>
    </row>
    <row r="23" spans="1:3" ht="35" customHeight="1">
      <c r="A23" s="7" t="s">
        <v>34</v>
      </c>
      <c r="B23" s="6" t="s">
        <v>37</v>
      </c>
      <c r="C23" s="8"/>
    </row>
    <row r="24" spans="1:3" ht="35" customHeight="1">
      <c r="A24" s="12" t="s">
        <v>34</v>
      </c>
      <c r="B24" s="13" t="s">
        <v>38</v>
      </c>
      <c r="C24" s="14"/>
    </row>
    <row r="25" spans="1:3" ht="35" customHeight="1">
      <c r="A25" s="12" t="s">
        <v>48</v>
      </c>
      <c r="B25" s="13" t="s">
        <v>49</v>
      </c>
      <c r="C25" s="14"/>
    </row>
    <row r="26" spans="1:3" ht="35" customHeight="1">
      <c r="A26" s="12" t="s">
        <v>48</v>
      </c>
      <c r="B26" s="13" t="s">
        <v>50</v>
      </c>
      <c r="C26" s="14"/>
    </row>
    <row r="27" spans="1:3" ht="35" customHeight="1">
      <c r="A27" s="12" t="s">
        <v>48</v>
      </c>
      <c r="B27" s="13" t="s">
        <v>52</v>
      </c>
      <c r="C27" s="14"/>
    </row>
    <row r="28" spans="1:3" ht="35" customHeight="1">
      <c r="A28" s="12" t="s">
        <v>48</v>
      </c>
      <c r="B28" s="13" t="s">
        <v>51</v>
      </c>
      <c r="C28" s="14"/>
    </row>
    <row r="29" spans="1:3" ht="35" customHeight="1">
      <c r="A29" s="12" t="s">
        <v>17</v>
      </c>
      <c r="B29" s="13" t="s">
        <v>77</v>
      </c>
      <c r="C29" s="14"/>
    </row>
    <row r="30" spans="1:3" ht="35" customHeight="1">
      <c r="A30" s="12" t="s">
        <v>2</v>
      </c>
      <c r="B30" s="13" t="s">
        <v>78</v>
      </c>
      <c r="C30" s="14"/>
    </row>
    <row r="31" spans="1:3" ht="25" customHeight="1">
      <c r="A31" s="12" t="s">
        <v>34</v>
      </c>
      <c r="B31" s="13" t="s">
        <v>190</v>
      </c>
      <c r="C31" s="14"/>
    </row>
    <row r="32" spans="1:3" ht="25" customHeight="1">
      <c r="A32" s="12" t="s">
        <v>34</v>
      </c>
      <c r="B32" s="13" t="s">
        <v>195</v>
      </c>
      <c r="C32" s="14"/>
    </row>
    <row r="33" spans="1:3" ht="25" customHeight="1">
      <c r="A33" s="12" t="s">
        <v>34</v>
      </c>
      <c r="B33" s="13" t="s">
        <v>196</v>
      </c>
      <c r="C33" s="14"/>
    </row>
    <row r="34" spans="1:3" ht="25" customHeight="1"/>
    <row r="35" spans="1:3" ht="25" customHeight="1"/>
    <row r="36" spans="1:3" ht="25" customHeight="1"/>
    <row r="37" spans="1:3" ht="25" customHeight="1"/>
    <row r="38" spans="1:3" ht="25" customHeight="1"/>
    <row r="39" spans="1:3" ht="25" customHeight="1"/>
    <row r="40" spans="1:3" ht="25" customHeight="1"/>
    <row r="41" spans="1:3" ht="25" customHeight="1"/>
    <row r="42" spans="1:3" ht="25" customHeight="1"/>
    <row r="43" spans="1:3" ht="25" customHeight="1"/>
    <row r="44" spans="1:3" ht="25" customHeight="1"/>
    <row r="45" spans="1:3" ht="25" customHeight="1"/>
    <row r="46" spans="1:3" ht="25" customHeight="1"/>
    <row r="47" spans="1:3" ht="25" customHeight="1"/>
    <row r="48" spans="1:3"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CFBD-A302-1F44-B271-E37800403B7F}">
  <dimension ref="A1:M100"/>
  <sheetViews>
    <sheetView zoomScale="140" zoomScaleNormal="140" workbookViewId="0">
      <selection activeCell="E44" sqref="E44"/>
    </sheetView>
  </sheetViews>
  <sheetFormatPr baseColWidth="10" defaultRowHeight="17"/>
  <cols>
    <col min="1" max="1" width="44" style="1" customWidth="1"/>
    <col min="2" max="2" width="19.83203125" style="1" customWidth="1"/>
    <col min="3" max="3" width="19.83203125" style="74" customWidth="1"/>
    <col min="4" max="4" width="19.83203125" style="75" customWidth="1"/>
    <col min="5" max="5" width="70.33203125" style="2" customWidth="1"/>
    <col min="6" max="13" width="10.83203125" style="1"/>
  </cols>
  <sheetData>
    <row r="1" spans="1:13" s="4" customFormat="1" ht="30" customHeight="1">
      <c r="A1" s="3" t="s">
        <v>99</v>
      </c>
      <c r="B1" s="3" t="s">
        <v>100</v>
      </c>
      <c r="C1" s="15" t="s">
        <v>101</v>
      </c>
      <c r="D1" s="72" t="s">
        <v>102</v>
      </c>
      <c r="E1" s="3" t="s">
        <v>13</v>
      </c>
      <c r="F1" s="2"/>
      <c r="G1" s="2"/>
      <c r="H1" s="2"/>
      <c r="I1" s="2"/>
      <c r="J1" s="2"/>
      <c r="K1" s="2"/>
      <c r="L1" s="2"/>
      <c r="M1" s="2"/>
    </row>
    <row r="2" spans="1:13" s="4" customFormat="1" ht="30" customHeight="1">
      <c r="A2" s="2" t="s">
        <v>103</v>
      </c>
      <c r="B2" s="2" t="s">
        <v>8</v>
      </c>
      <c r="C2" s="16">
        <v>3</v>
      </c>
      <c r="D2" s="73" t="s">
        <v>109</v>
      </c>
      <c r="E2" s="78" t="s">
        <v>157</v>
      </c>
      <c r="F2" s="2"/>
      <c r="G2" s="2"/>
      <c r="H2" s="2"/>
      <c r="I2" s="2"/>
      <c r="J2" s="2"/>
      <c r="K2" s="2"/>
      <c r="L2" s="2"/>
      <c r="M2" s="2"/>
    </row>
    <row r="3" spans="1:13" s="4" customFormat="1" ht="30" customHeight="1">
      <c r="A3" s="2" t="s">
        <v>105</v>
      </c>
      <c r="B3" s="2" t="s">
        <v>8</v>
      </c>
      <c r="C3" s="16">
        <v>3</v>
      </c>
      <c r="D3" s="73" t="s">
        <v>104</v>
      </c>
      <c r="E3" s="78" t="s">
        <v>158</v>
      </c>
      <c r="F3" s="2"/>
      <c r="G3" s="2"/>
      <c r="H3" s="2"/>
      <c r="I3" s="2"/>
      <c r="J3" s="2"/>
      <c r="K3" s="2"/>
      <c r="L3" s="2"/>
      <c r="M3" s="2"/>
    </row>
    <row r="4" spans="1:13" s="4" customFormat="1" ht="30" customHeight="1">
      <c r="A4" s="2" t="s">
        <v>106</v>
      </c>
      <c r="B4" s="2" t="s">
        <v>8</v>
      </c>
      <c r="C4" s="16">
        <v>2</v>
      </c>
      <c r="D4" s="73" t="s">
        <v>104</v>
      </c>
      <c r="E4" s="78" t="s">
        <v>159</v>
      </c>
      <c r="F4" s="2"/>
      <c r="G4" s="2"/>
      <c r="H4" s="2"/>
      <c r="I4" s="2"/>
      <c r="J4" s="2"/>
      <c r="K4" s="2"/>
      <c r="L4" s="2"/>
      <c r="M4" s="2"/>
    </row>
    <row r="5" spans="1:13" s="4" customFormat="1" ht="30" customHeight="1">
      <c r="A5" s="2" t="s">
        <v>107</v>
      </c>
      <c r="B5" s="2" t="s">
        <v>8</v>
      </c>
      <c r="C5" s="16">
        <v>2</v>
      </c>
      <c r="D5" s="73" t="s">
        <v>108</v>
      </c>
      <c r="E5" s="78" t="s">
        <v>160</v>
      </c>
      <c r="F5" s="2"/>
      <c r="G5" s="2"/>
      <c r="H5" s="2"/>
      <c r="I5" s="2"/>
      <c r="J5" s="2"/>
      <c r="K5" s="2"/>
      <c r="L5" s="2"/>
      <c r="M5" s="2"/>
    </row>
    <row r="6" spans="1:13" s="4" customFormat="1" ht="30" customHeight="1">
      <c r="A6" s="2" t="s">
        <v>110</v>
      </c>
      <c r="B6" s="2" t="s">
        <v>8</v>
      </c>
      <c r="C6" s="16">
        <v>3</v>
      </c>
      <c r="D6" s="73" t="s">
        <v>111</v>
      </c>
      <c r="E6" s="77" t="s">
        <v>161</v>
      </c>
      <c r="F6" s="2"/>
      <c r="G6" s="2"/>
      <c r="H6" s="2"/>
      <c r="I6" s="2"/>
      <c r="J6" s="2"/>
      <c r="K6" s="2"/>
      <c r="L6" s="2"/>
      <c r="M6" s="2"/>
    </row>
    <row r="7" spans="1:13" s="4" customFormat="1" ht="30" customHeight="1">
      <c r="A7" s="2" t="s">
        <v>112</v>
      </c>
      <c r="B7" s="2" t="s">
        <v>9</v>
      </c>
      <c r="C7" s="16">
        <v>3</v>
      </c>
      <c r="D7" s="73" t="s">
        <v>113</v>
      </c>
      <c r="E7" s="77" t="s">
        <v>162</v>
      </c>
      <c r="F7" s="2"/>
      <c r="G7" s="2"/>
      <c r="H7" s="2"/>
      <c r="I7" s="2"/>
      <c r="J7" s="2"/>
      <c r="K7" s="2"/>
      <c r="L7" s="2"/>
      <c r="M7" s="2"/>
    </row>
    <row r="8" spans="1:13" s="4" customFormat="1" ht="30" customHeight="1">
      <c r="A8" s="2" t="s">
        <v>114</v>
      </c>
      <c r="B8" s="2" t="s">
        <v>9</v>
      </c>
      <c r="C8" s="16">
        <v>3</v>
      </c>
      <c r="D8" s="73" t="s">
        <v>115</v>
      </c>
      <c r="E8" s="77" t="s">
        <v>163</v>
      </c>
      <c r="F8" s="2"/>
      <c r="G8" s="2"/>
      <c r="H8" s="2"/>
      <c r="I8" s="2"/>
      <c r="J8" s="2"/>
      <c r="K8" s="2"/>
      <c r="L8" s="2"/>
      <c r="M8" s="2"/>
    </row>
    <row r="9" spans="1:13" s="4" customFormat="1" ht="30" customHeight="1">
      <c r="A9" s="2" t="s">
        <v>164</v>
      </c>
      <c r="B9" s="2" t="s">
        <v>9</v>
      </c>
      <c r="C9" s="16">
        <v>2</v>
      </c>
      <c r="D9" s="73" t="s">
        <v>116</v>
      </c>
      <c r="E9" s="78" t="s">
        <v>166</v>
      </c>
      <c r="F9" s="2"/>
      <c r="G9" s="2"/>
      <c r="H9" s="2"/>
      <c r="I9" s="2"/>
      <c r="J9" s="2"/>
      <c r="K9" s="2"/>
      <c r="L9" s="2"/>
      <c r="M9" s="2"/>
    </row>
    <row r="10" spans="1:13" s="4" customFormat="1" ht="30" customHeight="1">
      <c r="A10" s="2" t="s">
        <v>117</v>
      </c>
      <c r="B10" s="2" t="s">
        <v>9</v>
      </c>
      <c r="C10" s="16">
        <v>3</v>
      </c>
      <c r="D10" s="73" t="s">
        <v>108</v>
      </c>
      <c r="E10" s="78" t="s">
        <v>167</v>
      </c>
      <c r="F10" s="2"/>
      <c r="G10" s="2"/>
      <c r="H10" s="2"/>
      <c r="I10" s="2"/>
      <c r="J10" s="2"/>
      <c r="K10" s="2"/>
      <c r="L10" s="2"/>
      <c r="M10" s="2"/>
    </row>
    <row r="11" spans="1:13" s="4" customFormat="1" ht="30" customHeight="1">
      <c r="A11" s="2" t="s">
        <v>118</v>
      </c>
      <c r="B11" s="2" t="s">
        <v>9</v>
      </c>
      <c r="C11" s="16">
        <v>3</v>
      </c>
      <c r="D11" s="73" t="s">
        <v>108</v>
      </c>
      <c r="E11" s="78" t="s">
        <v>168</v>
      </c>
      <c r="F11" s="2"/>
      <c r="G11" s="2"/>
      <c r="H11" s="2"/>
      <c r="I11" s="2"/>
      <c r="J11" s="2"/>
      <c r="K11" s="2"/>
      <c r="L11" s="2"/>
      <c r="M11" s="2"/>
    </row>
    <row r="12" spans="1:13" s="4" customFormat="1" ht="30" customHeight="1">
      <c r="A12" s="2" t="s">
        <v>119</v>
      </c>
      <c r="B12" s="2" t="s">
        <v>120</v>
      </c>
      <c r="C12" s="16">
        <v>2</v>
      </c>
      <c r="D12" s="73" t="s">
        <v>123</v>
      </c>
      <c r="E12" s="78" t="s">
        <v>169</v>
      </c>
      <c r="F12" s="2"/>
      <c r="G12" s="2"/>
      <c r="H12" s="2"/>
      <c r="I12" s="2"/>
      <c r="J12" s="2"/>
      <c r="K12" s="2"/>
      <c r="L12" s="2"/>
      <c r="M12" s="2"/>
    </row>
    <row r="13" spans="1:13" s="4" customFormat="1" ht="30" customHeight="1">
      <c r="A13" s="2" t="s">
        <v>121</v>
      </c>
      <c r="B13" s="2" t="s">
        <v>120</v>
      </c>
      <c r="C13" s="16">
        <v>2</v>
      </c>
      <c r="D13" s="73" t="s">
        <v>124</v>
      </c>
      <c r="E13" s="78" t="s">
        <v>170</v>
      </c>
      <c r="F13" s="2"/>
      <c r="G13" s="2"/>
      <c r="H13" s="2"/>
      <c r="I13" s="2"/>
      <c r="J13" s="2"/>
      <c r="K13" s="2"/>
      <c r="L13" s="2"/>
      <c r="M13" s="2"/>
    </row>
    <row r="14" spans="1:13" s="4" customFormat="1" ht="30" customHeight="1">
      <c r="A14" s="2" t="s">
        <v>122</v>
      </c>
      <c r="B14" s="2" t="s">
        <v>120</v>
      </c>
      <c r="C14" s="16">
        <v>2</v>
      </c>
      <c r="D14" s="73" t="s">
        <v>123</v>
      </c>
      <c r="E14" s="2"/>
      <c r="F14" s="2"/>
      <c r="G14" s="2"/>
      <c r="H14" s="2"/>
      <c r="I14" s="2"/>
      <c r="J14" s="2"/>
      <c r="K14" s="2"/>
      <c r="L14" s="2"/>
      <c r="M14" s="2"/>
    </row>
    <row r="15" spans="1:13" s="4" customFormat="1" ht="30" customHeight="1">
      <c r="A15" s="2" t="s">
        <v>125</v>
      </c>
      <c r="B15" s="2" t="s">
        <v>205</v>
      </c>
      <c r="C15" s="16">
        <v>2</v>
      </c>
      <c r="D15" s="73" t="s">
        <v>126</v>
      </c>
      <c r="E15" s="2"/>
      <c r="F15" s="2"/>
      <c r="G15" s="2"/>
      <c r="H15" s="2"/>
      <c r="I15" s="2"/>
      <c r="J15" s="2"/>
      <c r="K15" s="2"/>
      <c r="L15" s="2"/>
      <c r="M15" s="2"/>
    </row>
    <row r="16" spans="1:13" s="4" customFormat="1" ht="30" customHeight="1">
      <c r="A16" s="2" t="s">
        <v>127</v>
      </c>
      <c r="B16" s="2" t="s">
        <v>120</v>
      </c>
      <c r="C16" s="16">
        <v>2</v>
      </c>
      <c r="D16" s="73" t="s">
        <v>115</v>
      </c>
      <c r="E16" s="2"/>
      <c r="F16" s="2"/>
      <c r="G16" s="2"/>
      <c r="H16" s="2"/>
      <c r="I16" s="2"/>
      <c r="J16" s="2"/>
      <c r="K16" s="2"/>
      <c r="L16" s="2"/>
      <c r="M16" s="2"/>
    </row>
    <row r="17" spans="1:13" s="4" customFormat="1" ht="30" customHeight="1">
      <c r="A17" s="2" t="s">
        <v>128</v>
      </c>
      <c r="B17" s="2" t="s">
        <v>129</v>
      </c>
      <c r="C17" s="16">
        <v>2</v>
      </c>
      <c r="D17" s="73" t="s">
        <v>111</v>
      </c>
      <c r="E17" s="2"/>
      <c r="F17" s="2"/>
      <c r="G17" s="2"/>
      <c r="H17" s="2"/>
      <c r="I17" s="2"/>
      <c r="J17" s="2"/>
      <c r="K17" s="2"/>
      <c r="L17" s="2"/>
      <c r="M17" s="2"/>
    </row>
    <row r="18" spans="1:13" s="4" customFormat="1" ht="30" customHeight="1">
      <c r="A18" s="2" t="s">
        <v>130</v>
      </c>
      <c r="B18" s="2" t="s">
        <v>129</v>
      </c>
      <c r="C18" s="16">
        <v>2</v>
      </c>
      <c r="D18" s="73" t="s">
        <v>104</v>
      </c>
      <c r="E18" s="2"/>
      <c r="F18" s="2"/>
      <c r="G18" s="2"/>
      <c r="H18" s="2"/>
      <c r="I18" s="2"/>
      <c r="J18" s="2"/>
      <c r="K18" s="2"/>
      <c r="L18" s="2"/>
      <c r="M18" s="2"/>
    </row>
    <row r="19" spans="1:13" s="4" customFormat="1" ht="30" customHeight="1">
      <c r="A19" s="2" t="s">
        <v>135</v>
      </c>
      <c r="B19" s="2" t="s">
        <v>129</v>
      </c>
      <c r="C19" s="16">
        <v>2</v>
      </c>
      <c r="D19" s="73" t="s">
        <v>123</v>
      </c>
      <c r="E19" s="2"/>
      <c r="F19" s="2"/>
      <c r="G19" s="2"/>
      <c r="H19" s="2"/>
      <c r="I19" s="2"/>
      <c r="J19" s="2"/>
      <c r="K19" s="2"/>
      <c r="L19" s="2"/>
      <c r="M19" s="2"/>
    </row>
    <row r="20" spans="1:13" s="4" customFormat="1" ht="30" customHeight="1">
      <c r="A20" s="2" t="s">
        <v>131</v>
      </c>
      <c r="B20" s="2" t="s">
        <v>129</v>
      </c>
      <c r="C20" s="16">
        <v>2</v>
      </c>
      <c r="D20" s="73" t="s">
        <v>134</v>
      </c>
      <c r="E20" s="2"/>
      <c r="F20" s="2"/>
      <c r="G20" s="2"/>
      <c r="H20" s="2"/>
      <c r="I20" s="2"/>
      <c r="J20" s="2"/>
      <c r="K20" s="2"/>
      <c r="L20" s="2"/>
      <c r="M20" s="2"/>
    </row>
    <row r="21" spans="1:13" s="4" customFormat="1" ht="30" customHeight="1">
      <c r="A21" s="2" t="s">
        <v>132</v>
      </c>
      <c r="B21" s="2" t="s">
        <v>129</v>
      </c>
      <c r="C21" s="16">
        <v>2</v>
      </c>
      <c r="D21" s="73" t="s">
        <v>133</v>
      </c>
      <c r="E21" s="2"/>
      <c r="F21" s="2"/>
      <c r="G21" s="2"/>
      <c r="H21" s="2"/>
      <c r="I21" s="2"/>
      <c r="J21" s="2"/>
      <c r="K21" s="2"/>
      <c r="L21" s="2"/>
      <c r="M21" s="2"/>
    </row>
    <row r="22" spans="1:13" s="4" customFormat="1" ht="30" customHeight="1">
      <c r="A22" s="2" t="s">
        <v>136</v>
      </c>
      <c r="B22" s="2" t="s">
        <v>4</v>
      </c>
      <c r="C22" s="16">
        <v>1</v>
      </c>
      <c r="D22" s="73" t="s">
        <v>111</v>
      </c>
      <c r="E22" s="2"/>
      <c r="F22" s="2"/>
      <c r="G22" s="2"/>
      <c r="H22" s="2"/>
      <c r="I22" s="2"/>
      <c r="J22" s="2"/>
      <c r="K22" s="2"/>
      <c r="L22" s="2"/>
      <c r="M22" s="2"/>
    </row>
    <row r="23" spans="1:13" s="4" customFormat="1" ht="30" customHeight="1">
      <c r="A23" s="2" t="s">
        <v>137</v>
      </c>
      <c r="B23" s="2" t="s">
        <v>4</v>
      </c>
      <c r="C23" s="16">
        <v>1</v>
      </c>
      <c r="D23" s="73" t="s">
        <v>138</v>
      </c>
      <c r="E23" s="2"/>
      <c r="F23" s="2"/>
      <c r="G23" s="2"/>
      <c r="H23" s="2"/>
      <c r="I23" s="2"/>
      <c r="J23" s="2"/>
      <c r="K23" s="2"/>
      <c r="L23" s="2"/>
      <c r="M23" s="2"/>
    </row>
    <row r="24" spans="1:13" s="4" customFormat="1" ht="30" customHeight="1">
      <c r="A24" s="2" t="s">
        <v>139</v>
      </c>
      <c r="B24" s="2" t="s">
        <v>4</v>
      </c>
      <c r="C24" s="16">
        <v>1</v>
      </c>
      <c r="D24" s="73" t="s">
        <v>140</v>
      </c>
      <c r="E24" s="2"/>
      <c r="F24" s="2"/>
      <c r="G24" s="2"/>
      <c r="H24" s="2"/>
      <c r="I24" s="2"/>
      <c r="J24" s="2"/>
      <c r="K24" s="2"/>
      <c r="L24" s="2"/>
      <c r="M24" s="2"/>
    </row>
    <row r="25" spans="1:13" s="4" customFormat="1" ht="30" customHeight="1">
      <c r="A25" s="2" t="s">
        <v>141</v>
      </c>
      <c r="B25" s="2" t="s">
        <v>4</v>
      </c>
      <c r="C25" s="16">
        <v>1</v>
      </c>
      <c r="D25" s="73" t="s">
        <v>111</v>
      </c>
      <c r="E25" s="2"/>
      <c r="F25" s="2"/>
      <c r="G25" s="2"/>
      <c r="H25" s="2"/>
      <c r="I25" s="2"/>
      <c r="J25" s="2"/>
      <c r="K25" s="2"/>
      <c r="L25" s="2"/>
      <c r="M25" s="2"/>
    </row>
    <row r="26" spans="1:13" s="4" customFormat="1" ht="30" customHeight="1">
      <c r="A26" s="2" t="s">
        <v>142</v>
      </c>
      <c r="B26" s="2" t="s">
        <v>4</v>
      </c>
      <c r="C26" s="16">
        <v>1</v>
      </c>
      <c r="D26" s="73" t="s">
        <v>143</v>
      </c>
      <c r="E26" s="2"/>
      <c r="F26" s="2"/>
      <c r="G26" s="2"/>
      <c r="H26" s="2"/>
      <c r="I26" s="2"/>
      <c r="J26" s="2"/>
      <c r="K26" s="2"/>
      <c r="L26" s="2"/>
      <c r="M26" s="2"/>
    </row>
    <row r="27" spans="1:13" s="4" customFormat="1" ht="30" customHeight="1">
      <c r="A27" s="2" t="s">
        <v>144</v>
      </c>
      <c r="B27" s="2" t="s">
        <v>5</v>
      </c>
      <c r="C27" s="16">
        <v>1</v>
      </c>
      <c r="D27" s="73" t="s">
        <v>111</v>
      </c>
      <c r="E27" s="2"/>
      <c r="F27" s="2"/>
      <c r="G27" s="2"/>
      <c r="H27" s="2"/>
      <c r="I27" s="2"/>
      <c r="J27" s="2"/>
      <c r="K27" s="2"/>
      <c r="L27" s="2"/>
      <c r="M27" s="2"/>
    </row>
    <row r="28" spans="1:13" s="4" customFormat="1" ht="30" customHeight="1">
      <c r="A28" s="2" t="s">
        <v>145</v>
      </c>
      <c r="B28" s="2" t="s">
        <v>5</v>
      </c>
      <c r="C28" s="16">
        <v>1</v>
      </c>
      <c r="D28" s="73" t="s">
        <v>111</v>
      </c>
      <c r="E28" s="2"/>
      <c r="F28" s="2"/>
      <c r="G28" s="2"/>
      <c r="H28" s="2"/>
      <c r="I28" s="2"/>
      <c r="J28" s="2"/>
      <c r="K28" s="2"/>
      <c r="L28" s="2"/>
      <c r="M28" s="2"/>
    </row>
    <row r="29" spans="1:13" s="4" customFormat="1" ht="30" customHeight="1">
      <c r="A29" s="2" t="s">
        <v>146</v>
      </c>
      <c r="B29" s="2" t="s">
        <v>5</v>
      </c>
      <c r="C29" s="16">
        <v>1</v>
      </c>
      <c r="D29" s="73" t="s">
        <v>147</v>
      </c>
      <c r="E29" s="2"/>
      <c r="F29" s="2"/>
      <c r="G29" s="2"/>
      <c r="H29" s="2"/>
      <c r="I29" s="2"/>
      <c r="J29" s="2"/>
      <c r="K29" s="2"/>
      <c r="L29" s="2"/>
      <c r="M29" s="2"/>
    </row>
    <row r="30" spans="1:13" s="4" customFormat="1" ht="30" customHeight="1">
      <c r="A30" s="2" t="s">
        <v>139</v>
      </c>
      <c r="B30" s="2" t="s">
        <v>5</v>
      </c>
      <c r="C30" s="16">
        <v>1</v>
      </c>
      <c r="D30" s="73" t="s">
        <v>140</v>
      </c>
      <c r="E30" s="2"/>
      <c r="F30" s="2"/>
      <c r="G30" s="2"/>
      <c r="H30" s="2"/>
      <c r="I30" s="2"/>
      <c r="J30" s="2"/>
      <c r="K30" s="2"/>
      <c r="L30" s="2"/>
      <c r="M30" s="2"/>
    </row>
    <row r="31" spans="1:13" s="4" customFormat="1" ht="30" customHeight="1">
      <c r="A31" s="2" t="s">
        <v>148</v>
      </c>
      <c r="B31" s="2" t="s">
        <v>5</v>
      </c>
      <c r="C31" s="16">
        <v>1</v>
      </c>
      <c r="D31" s="73" t="s">
        <v>149</v>
      </c>
      <c r="E31" s="2"/>
      <c r="F31" s="2"/>
      <c r="G31" s="2"/>
      <c r="H31" s="2"/>
      <c r="I31" s="2"/>
      <c r="J31" s="2"/>
      <c r="K31" s="2"/>
      <c r="L31" s="2"/>
      <c r="M31" s="2"/>
    </row>
    <row r="32" spans="1:13" s="4" customFormat="1" ht="30" customHeight="1">
      <c r="A32" s="2" t="s">
        <v>136</v>
      </c>
      <c r="B32" s="2" t="s">
        <v>6</v>
      </c>
      <c r="C32" s="16">
        <v>1</v>
      </c>
      <c r="D32" s="73" t="s">
        <v>111</v>
      </c>
      <c r="E32" s="2"/>
      <c r="F32" s="2"/>
      <c r="G32" s="2"/>
      <c r="H32" s="2"/>
      <c r="I32" s="2"/>
      <c r="J32" s="2"/>
      <c r="K32" s="2"/>
      <c r="L32" s="2"/>
      <c r="M32" s="2"/>
    </row>
    <row r="33" spans="1:13" s="4" customFormat="1" ht="30" customHeight="1">
      <c r="A33" s="2" t="s">
        <v>145</v>
      </c>
      <c r="B33" s="2" t="s">
        <v>6</v>
      </c>
      <c r="C33" s="16">
        <v>1</v>
      </c>
      <c r="D33" s="73" t="s">
        <v>111</v>
      </c>
      <c r="E33" s="2"/>
      <c r="F33" s="2"/>
      <c r="G33" s="2"/>
      <c r="H33" s="2"/>
      <c r="I33" s="2"/>
      <c r="J33" s="2"/>
      <c r="K33" s="2"/>
      <c r="L33" s="2"/>
      <c r="M33" s="2"/>
    </row>
    <row r="34" spans="1:13" s="4" customFormat="1" ht="30" customHeight="1">
      <c r="A34" s="2" t="s">
        <v>141</v>
      </c>
      <c r="B34" s="2" t="s">
        <v>6</v>
      </c>
      <c r="C34" s="16">
        <v>1</v>
      </c>
      <c r="D34" s="73" t="s">
        <v>111</v>
      </c>
      <c r="E34" s="2"/>
      <c r="F34" s="2"/>
      <c r="G34" s="2"/>
      <c r="H34" s="2"/>
      <c r="I34" s="2"/>
      <c r="J34" s="2"/>
      <c r="K34" s="2"/>
      <c r="L34" s="2"/>
      <c r="M34" s="2"/>
    </row>
    <row r="35" spans="1:13" s="4" customFormat="1" ht="30" customHeight="1">
      <c r="A35" s="2" t="s">
        <v>142</v>
      </c>
      <c r="B35" s="2" t="s">
        <v>6</v>
      </c>
      <c r="C35" s="16">
        <v>1</v>
      </c>
      <c r="D35" s="73" t="s">
        <v>143</v>
      </c>
      <c r="E35" s="2"/>
      <c r="F35" s="2"/>
      <c r="G35" s="2"/>
      <c r="H35" s="2"/>
      <c r="I35" s="2"/>
      <c r="J35" s="2"/>
      <c r="K35" s="2"/>
      <c r="L35" s="2"/>
      <c r="M35" s="2"/>
    </row>
    <row r="36" spans="1:13" s="4" customFormat="1" ht="30" customHeight="1">
      <c r="A36" s="2" t="s">
        <v>150</v>
      </c>
      <c r="B36" s="2" t="s">
        <v>6</v>
      </c>
      <c r="C36" s="16">
        <v>1</v>
      </c>
      <c r="D36" s="73" t="s">
        <v>111</v>
      </c>
      <c r="E36" s="2"/>
      <c r="F36" s="2"/>
      <c r="G36" s="2"/>
      <c r="H36" s="2"/>
      <c r="I36" s="2"/>
      <c r="J36" s="2"/>
      <c r="K36" s="2"/>
      <c r="L36" s="2"/>
      <c r="M36" s="2"/>
    </row>
    <row r="37" spans="1:13" s="4" customFormat="1" ht="30" customHeight="1">
      <c r="A37" s="2" t="s">
        <v>172</v>
      </c>
      <c r="B37" s="2" t="s">
        <v>7</v>
      </c>
      <c r="C37" s="16">
        <v>2</v>
      </c>
      <c r="D37" s="73" t="s">
        <v>174</v>
      </c>
      <c r="E37" s="2"/>
      <c r="F37" s="2"/>
      <c r="G37" s="2"/>
      <c r="H37" s="2"/>
      <c r="I37" s="2"/>
      <c r="J37" s="2"/>
      <c r="K37" s="2"/>
      <c r="L37" s="2"/>
      <c r="M37" s="2"/>
    </row>
    <row r="38" spans="1:13" s="4" customFormat="1" ht="30" customHeight="1">
      <c r="A38" s="2" t="s">
        <v>173</v>
      </c>
      <c r="B38" s="2" t="s">
        <v>7</v>
      </c>
      <c r="C38" s="16">
        <v>2</v>
      </c>
      <c r="D38" s="73" t="s">
        <v>174</v>
      </c>
      <c r="E38" s="2"/>
      <c r="F38" s="2"/>
      <c r="G38" s="2"/>
      <c r="H38" s="2"/>
      <c r="I38" s="2"/>
      <c r="J38" s="2"/>
      <c r="K38" s="2"/>
      <c r="L38" s="2"/>
      <c r="M38" s="2"/>
    </row>
    <row r="39" spans="1:13" s="4" customFormat="1" ht="30" customHeight="1">
      <c r="A39" s="2" t="s">
        <v>175</v>
      </c>
      <c r="B39" s="2" t="s">
        <v>7</v>
      </c>
      <c r="C39" s="16">
        <v>2</v>
      </c>
      <c r="D39" s="73" t="s">
        <v>174</v>
      </c>
      <c r="E39" s="2"/>
      <c r="F39" s="2"/>
      <c r="G39" s="2"/>
      <c r="H39" s="2"/>
      <c r="I39" s="2"/>
      <c r="J39" s="2"/>
      <c r="K39" s="2"/>
      <c r="L39" s="2"/>
      <c r="M39" s="2"/>
    </row>
    <row r="40" spans="1:13" s="4" customFormat="1" ht="30" customHeight="1">
      <c r="A40" s="2" t="s">
        <v>176</v>
      </c>
      <c r="B40" s="2" t="s">
        <v>7</v>
      </c>
      <c r="C40" s="16">
        <v>2</v>
      </c>
      <c r="D40" s="73" t="s">
        <v>174</v>
      </c>
      <c r="E40" s="2"/>
      <c r="F40" s="2"/>
      <c r="G40" s="2"/>
      <c r="H40" s="2"/>
      <c r="I40" s="2"/>
      <c r="J40" s="2"/>
      <c r="K40" s="2"/>
      <c r="L40" s="2"/>
      <c r="M40" s="2"/>
    </row>
    <row r="41" spans="1:13" s="4" customFormat="1" ht="30" customHeight="1">
      <c r="A41" s="2" t="s">
        <v>191</v>
      </c>
      <c r="B41" s="2" t="s">
        <v>8</v>
      </c>
      <c r="C41" s="16">
        <v>2</v>
      </c>
      <c r="D41" s="73" t="s">
        <v>192</v>
      </c>
      <c r="E41" s="2" t="s">
        <v>193</v>
      </c>
      <c r="F41" s="2"/>
      <c r="G41" s="2"/>
      <c r="H41" s="2"/>
      <c r="I41" s="2"/>
      <c r="J41" s="2"/>
      <c r="K41" s="2"/>
      <c r="L41" s="2"/>
      <c r="M41" s="2"/>
    </row>
    <row r="42" spans="1:13" s="4" customFormat="1" ht="30" customHeight="1">
      <c r="A42" s="2" t="s">
        <v>191</v>
      </c>
      <c r="B42" s="2" t="s">
        <v>120</v>
      </c>
      <c r="C42" s="16">
        <v>2</v>
      </c>
      <c r="D42" s="73" t="s">
        <v>192</v>
      </c>
      <c r="E42" s="2" t="s">
        <v>193</v>
      </c>
      <c r="F42" s="2"/>
      <c r="G42" s="2"/>
      <c r="H42" s="2"/>
      <c r="I42" s="2"/>
      <c r="J42" s="2"/>
      <c r="K42" s="2"/>
      <c r="L42" s="2"/>
      <c r="M42" s="2"/>
    </row>
    <row r="43" spans="1:13" s="4" customFormat="1" ht="30" customHeight="1">
      <c r="A43" s="2" t="s">
        <v>203</v>
      </c>
      <c r="B43" s="2" t="s">
        <v>120</v>
      </c>
      <c r="C43" s="16">
        <v>2</v>
      </c>
      <c r="D43" s="73" t="s">
        <v>204</v>
      </c>
      <c r="E43" s="2" t="s">
        <v>209</v>
      </c>
      <c r="F43" s="2"/>
      <c r="G43" s="2"/>
      <c r="H43" s="2"/>
      <c r="I43" s="2"/>
      <c r="J43" s="2"/>
      <c r="K43" s="2"/>
      <c r="L43" s="2"/>
      <c r="M43" s="2"/>
    </row>
    <row r="44" spans="1:13" s="4" customFormat="1" ht="30" customHeight="1">
      <c r="A44" s="2" t="s">
        <v>206</v>
      </c>
      <c r="B44" s="2" t="s">
        <v>120</v>
      </c>
      <c r="C44" s="16">
        <v>2</v>
      </c>
      <c r="D44" s="73" t="s">
        <v>207</v>
      </c>
      <c r="E44" s="2" t="s">
        <v>208</v>
      </c>
      <c r="F44" s="2"/>
      <c r="G44" s="2"/>
      <c r="H44" s="2"/>
      <c r="I44" s="2"/>
      <c r="J44" s="2"/>
      <c r="K44" s="2"/>
      <c r="L44" s="2"/>
      <c r="M44" s="2"/>
    </row>
    <row r="45" spans="1:13" s="4" customFormat="1" ht="30" customHeight="1">
      <c r="A45" s="2"/>
      <c r="B45" s="2"/>
      <c r="C45" s="16"/>
      <c r="D45" s="73"/>
      <c r="E45" s="2"/>
      <c r="F45" s="2"/>
      <c r="G45" s="2"/>
      <c r="H45" s="2"/>
      <c r="I45" s="2"/>
      <c r="J45" s="2"/>
      <c r="K45" s="2"/>
      <c r="L45" s="2"/>
      <c r="M45" s="2"/>
    </row>
    <row r="46" spans="1:13" s="4" customFormat="1" ht="30" customHeight="1">
      <c r="A46" s="2"/>
      <c r="B46" s="2"/>
      <c r="C46" s="16"/>
      <c r="D46" s="73"/>
      <c r="E46" s="2"/>
      <c r="F46" s="2"/>
      <c r="G46" s="2"/>
      <c r="H46" s="2"/>
      <c r="I46" s="2"/>
      <c r="J46" s="2"/>
      <c r="K46" s="2"/>
      <c r="L46" s="2"/>
      <c r="M46" s="2"/>
    </row>
    <row r="47" spans="1:13" s="4" customFormat="1" ht="30" customHeight="1">
      <c r="A47" s="2"/>
      <c r="B47" s="2"/>
      <c r="C47" s="16"/>
      <c r="D47" s="73"/>
      <c r="E47" s="2"/>
      <c r="F47" s="2"/>
      <c r="G47" s="2"/>
      <c r="H47" s="2"/>
      <c r="I47" s="2"/>
      <c r="J47" s="2"/>
      <c r="K47" s="2"/>
      <c r="L47" s="2"/>
      <c r="M47" s="2"/>
    </row>
    <row r="48" spans="1:13" s="4" customFormat="1" ht="30" customHeight="1">
      <c r="A48" s="2"/>
      <c r="B48" s="2"/>
      <c r="C48" s="16"/>
      <c r="D48" s="73"/>
      <c r="E48" s="2"/>
      <c r="F48" s="2"/>
      <c r="G48" s="2"/>
      <c r="H48" s="2"/>
      <c r="I48" s="2"/>
      <c r="J48" s="2"/>
      <c r="K48" s="2"/>
      <c r="L48" s="2"/>
      <c r="M48" s="2"/>
    </row>
    <row r="49" spans="1:13" s="4" customFormat="1" ht="30" customHeight="1">
      <c r="A49" s="2"/>
      <c r="B49" s="2"/>
      <c r="C49" s="16"/>
      <c r="D49" s="73"/>
      <c r="E49" s="2"/>
      <c r="F49" s="2"/>
      <c r="G49" s="2"/>
      <c r="H49" s="2"/>
      <c r="I49" s="2"/>
      <c r="J49" s="2"/>
      <c r="K49" s="2"/>
      <c r="L49" s="2"/>
      <c r="M49" s="2"/>
    </row>
    <row r="50" spans="1:13" s="4" customFormat="1" ht="30" customHeight="1">
      <c r="A50" s="2"/>
      <c r="B50" s="2"/>
      <c r="C50" s="16"/>
      <c r="D50" s="73"/>
      <c r="E50" s="2"/>
      <c r="F50" s="2"/>
      <c r="G50" s="2"/>
      <c r="H50" s="2"/>
      <c r="I50" s="2"/>
      <c r="J50" s="2"/>
      <c r="K50" s="2"/>
      <c r="L50" s="2"/>
      <c r="M50" s="2"/>
    </row>
    <row r="51" spans="1:13" s="4" customFormat="1" ht="30" customHeight="1">
      <c r="A51" s="2"/>
      <c r="B51" s="2"/>
      <c r="C51" s="16"/>
      <c r="D51" s="73"/>
      <c r="E51" s="2"/>
      <c r="F51" s="2"/>
      <c r="G51" s="2"/>
      <c r="H51" s="2"/>
      <c r="I51" s="2"/>
      <c r="J51" s="2"/>
      <c r="K51" s="2"/>
      <c r="L51" s="2"/>
      <c r="M51" s="2"/>
    </row>
    <row r="52" spans="1:13" s="4" customFormat="1" ht="30" customHeight="1">
      <c r="A52" s="2"/>
      <c r="B52" s="2"/>
      <c r="C52" s="16"/>
      <c r="D52" s="73"/>
      <c r="E52" s="2"/>
      <c r="F52" s="2"/>
      <c r="G52" s="2"/>
      <c r="H52" s="2"/>
      <c r="I52" s="2"/>
      <c r="J52" s="2"/>
      <c r="K52" s="2"/>
      <c r="L52" s="2"/>
      <c r="M52" s="2"/>
    </row>
    <row r="53" spans="1:13" s="4" customFormat="1" ht="30" customHeight="1">
      <c r="A53" s="2"/>
      <c r="B53" s="2"/>
      <c r="C53" s="16"/>
      <c r="D53" s="73"/>
      <c r="E53" s="2"/>
      <c r="F53" s="2"/>
      <c r="G53" s="2"/>
      <c r="H53" s="2"/>
      <c r="I53" s="2"/>
      <c r="J53" s="2"/>
      <c r="K53" s="2"/>
      <c r="L53" s="2"/>
      <c r="M53" s="2"/>
    </row>
    <row r="54" spans="1:13" s="4" customFormat="1" ht="30" customHeight="1">
      <c r="A54" s="2"/>
      <c r="B54" s="2"/>
      <c r="C54" s="16"/>
      <c r="D54" s="73"/>
      <c r="E54" s="2"/>
      <c r="F54" s="2"/>
      <c r="G54" s="2"/>
      <c r="H54" s="2"/>
      <c r="I54" s="2"/>
      <c r="J54" s="2"/>
      <c r="K54" s="2"/>
      <c r="L54" s="2"/>
      <c r="M54" s="2"/>
    </row>
    <row r="55" spans="1:13" s="4" customFormat="1" ht="30" customHeight="1">
      <c r="A55" s="2"/>
      <c r="B55" s="2"/>
      <c r="C55" s="16"/>
      <c r="D55" s="73"/>
      <c r="E55" s="2"/>
      <c r="F55" s="2"/>
      <c r="G55" s="2"/>
      <c r="H55" s="2"/>
      <c r="I55" s="2"/>
      <c r="J55" s="2"/>
      <c r="K55" s="2"/>
      <c r="L55" s="2"/>
      <c r="M55" s="2"/>
    </row>
    <row r="56" spans="1:13" s="4" customFormat="1" ht="30" customHeight="1">
      <c r="A56" s="2"/>
      <c r="B56" s="2"/>
      <c r="C56" s="16"/>
      <c r="D56" s="73"/>
      <c r="E56" s="2"/>
      <c r="F56" s="2"/>
      <c r="G56" s="2"/>
      <c r="H56" s="2"/>
      <c r="I56" s="2"/>
      <c r="J56" s="2"/>
      <c r="K56" s="2"/>
      <c r="L56" s="2"/>
      <c r="M56" s="2"/>
    </row>
    <row r="57" spans="1:13" s="4" customFormat="1" ht="30" customHeight="1">
      <c r="A57" s="2"/>
      <c r="B57" s="2"/>
      <c r="C57" s="16"/>
      <c r="D57" s="73"/>
      <c r="E57" s="2"/>
      <c r="F57" s="2"/>
      <c r="G57" s="2"/>
      <c r="H57" s="2"/>
      <c r="I57" s="2"/>
      <c r="J57" s="2"/>
      <c r="K57" s="2"/>
      <c r="L57" s="2"/>
      <c r="M57" s="2"/>
    </row>
    <row r="58" spans="1:13" s="4" customFormat="1" ht="30" customHeight="1">
      <c r="A58" s="2"/>
      <c r="B58" s="2"/>
      <c r="C58" s="16"/>
      <c r="D58" s="73"/>
      <c r="E58" s="2"/>
      <c r="F58" s="2"/>
      <c r="G58" s="2"/>
      <c r="H58" s="2"/>
      <c r="I58" s="2"/>
      <c r="J58" s="2"/>
      <c r="K58" s="2"/>
      <c r="L58" s="2"/>
      <c r="M58" s="2"/>
    </row>
    <row r="59" spans="1:13" s="4" customFormat="1" ht="30" customHeight="1">
      <c r="A59" s="2"/>
      <c r="B59" s="2"/>
      <c r="C59" s="16"/>
      <c r="D59" s="73"/>
      <c r="E59" s="2"/>
      <c r="F59" s="2"/>
      <c r="G59" s="2"/>
      <c r="H59" s="2"/>
      <c r="I59" s="2"/>
      <c r="J59" s="2"/>
      <c r="K59" s="2"/>
      <c r="L59" s="2"/>
      <c r="M59" s="2"/>
    </row>
    <row r="60" spans="1:13" s="4" customFormat="1" ht="30" customHeight="1">
      <c r="A60" s="2"/>
      <c r="B60" s="2"/>
      <c r="C60" s="16"/>
      <c r="D60" s="73"/>
      <c r="E60" s="2"/>
      <c r="F60" s="2"/>
      <c r="G60" s="2"/>
      <c r="H60" s="2"/>
      <c r="I60" s="2"/>
      <c r="J60" s="2"/>
      <c r="K60" s="2"/>
      <c r="L60" s="2"/>
      <c r="M60" s="2"/>
    </row>
    <row r="61" spans="1:13" s="4" customFormat="1" ht="30" customHeight="1">
      <c r="A61" s="2"/>
      <c r="B61" s="2"/>
      <c r="C61" s="16"/>
      <c r="D61" s="73"/>
      <c r="E61" s="2"/>
      <c r="F61" s="2"/>
      <c r="G61" s="2"/>
      <c r="H61" s="2"/>
      <c r="I61" s="2"/>
      <c r="J61" s="2"/>
      <c r="K61" s="2"/>
      <c r="L61" s="2"/>
      <c r="M61" s="2"/>
    </row>
    <row r="62" spans="1:13" s="4" customFormat="1" ht="30" customHeight="1">
      <c r="A62" s="2"/>
      <c r="B62" s="2"/>
      <c r="C62" s="16"/>
      <c r="D62" s="73"/>
      <c r="E62" s="2"/>
      <c r="F62" s="2"/>
      <c r="G62" s="2"/>
      <c r="H62" s="2"/>
      <c r="I62" s="2"/>
      <c r="J62" s="2"/>
      <c r="K62" s="2"/>
      <c r="L62" s="2"/>
      <c r="M62" s="2"/>
    </row>
    <row r="63" spans="1:13" s="4" customFormat="1" ht="30" customHeight="1">
      <c r="A63" s="2"/>
      <c r="B63" s="2"/>
      <c r="C63" s="16"/>
      <c r="D63" s="73"/>
      <c r="E63" s="2"/>
      <c r="F63" s="2"/>
      <c r="G63" s="2"/>
      <c r="H63" s="2"/>
      <c r="I63" s="2"/>
      <c r="J63" s="2"/>
      <c r="K63" s="2"/>
      <c r="L63" s="2"/>
      <c r="M63" s="2"/>
    </row>
    <row r="64" spans="1:13" s="4" customFormat="1" ht="30" customHeight="1">
      <c r="A64" s="2"/>
      <c r="B64" s="2"/>
      <c r="C64" s="16"/>
      <c r="D64" s="73"/>
      <c r="E64" s="2"/>
      <c r="F64" s="2"/>
      <c r="G64" s="2"/>
      <c r="H64" s="2"/>
      <c r="I64" s="2"/>
      <c r="J64" s="2"/>
      <c r="K64" s="2"/>
      <c r="L64" s="2"/>
      <c r="M64" s="2"/>
    </row>
    <row r="65" spans="1:13" s="4" customFormat="1" ht="30" customHeight="1">
      <c r="A65" s="2"/>
      <c r="B65" s="2"/>
      <c r="C65" s="16"/>
      <c r="D65" s="73"/>
      <c r="E65" s="2"/>
      <c r="F65" s="2"/>
      <c r="G65" s="2"/>
      <c r="H65" s="2"/>
      <c r="I65" s="2"/>
      <c r="J65" s="2"/>
      <c r="K65" s="2"/>
      <c r="L65" s="2"/>
      <c r="M65" s="2"/>
    </row>
    <row r="66" spans="1:13" s="4" customFormat="1" ht="30" customHeight="1">
      <c r="A66" s="2"/>
      <c r="B66" s="2"/>
      <c r="C66" s="16"/>
      <c r="D66" s="73"/>
      <c r="E66" s="2"/>
      <c r="F66" s="2"/>
      <c r="G66" s="2"/>
      <c r="H66" s="2"/>
      <c r="I66" s="2"/>
      <c r="J66" s="2"/>
      <c r="K66" s="2"/>
      <c r="L66" s="2"/>
      <c r="M66" s="2"/>
    </row>
    <row r="67" spans="1:13" s="4" customFormat="1" ht="30" customHeight="1">
      <c r="A67" s="2"/>
      <c r="B67" s="2"/>
      <c r="C67" s="16"/>
      <c r="D67" s="73"/>
      <c r="E67" s="2"/>
      <c r="F67" s="2"/>
      <c r="G67" s="2"/>
      <c r="H67" s="2"/>
      <c r="I67" s="2"/>
      <c r="J67" s="2"/>
      <c r="K67" s="2"/>
      <c r="L67" s="2"/>
      <c r="M67" s="2"/>
    </row>
    <row r="68" spans="1:13" s="4" customFormat="1" ht="30" customHeight="1">
      <c r="A68" s="2"/>
      <c r="B68" s="2"/>
      <c r="C68" s="16"/>
      <c r="D68" s="73"/>
      <c r="E68" s="2"/>
      <c r="F68" s="2"/>
      <c r="G68" s="2"/>
      <c r="H68" s="2"/>
      <c r="I68" s="2"/>
      <c r="J68" s="2"/>
      <c r="K68" s="2"/>
      <c r="L68" s="2"/>
      <c r="M68" s="2"/>
    </row>
    <row r="69" spans="1:13" s="4" customFormat="1" ht="30" customHeight="1">
      <c r="A69" s="2"/>
      <c r="B69" s="2"/>
      <c r="C69" s="16"/>
      <c r="D69" s="73"/>
      <c r="E69" s="2"/>
      <c r="F69" s="2"/>
      <c r="G69" s="2"/>
      <c r="H69" s="2"/>
      <c r="I69" s="2"/>
      <c r="J69" s="2"/>
      <c r="K69" s="2"/>
      <c r="L69" s="2"/>
      <c r="M69" s="2"/>
    </row>
    <row r="70" spans="1:13" s="4" customFormat="1" ht="30" customHeight="1">
      <c r="A70" s="2"/>
      <c r="B70" s="2"/>
      <c r="C70" s="16"/>
      <c r="D70" s="73"/>
      <c r="E70" s="2"/>
      <c r="F70" s="2"/>
      <c r="G70" s="2"/>
      <c r="H70" s="2"/>
      <c r="I70" s="2"/>
      <c r="J70" s="2"/>
      <c r="K70" s="2"/>
      <c r="L70" s="2"/>
      <c r="M70" s="2"/>
    </row>
    <row r="71" spans="1:13" s="4" customFormat="1" ht="30" customHeight="1">
      <c r="A71" s="2"/>
      <c r="B71" s="2"/>
      <c r="C71" s="16"/>
      <c r="D71" s="73"/>
      <c r="E71" s="2"/>
      <c r="F71" s="2"/>
      <c r="G71" s="2"/>
      <c r="H71" s="2"/>
      <c r="I71" s="2"/>
      <c r="J71" s="2"/>
      <c r="K71" s="2"/>
      <c r="L71" s="2"/>
      <c r="M71" s="2"/>
    </row>
    <row r="72" spans="1:13" s="4" customFormat="1" ht="30" customHeight="1">
      <c r="A72" s="2"/>
      <c r="B72" s="2"/>
      <c r="C72" s="16"/>
      <c r="D72" s="73"/>
      <c r="E72" s="2"/>
      <c r="F72" s="2"/>
      <c r="G72" s="2"/>
      <c r="H72" s="2"/>
      <c r="I72" s="2"/>
      <c r="J72" s="2"/>
      <c r="K72" s="2"/>
      <c r="L72" s="2"/>
      <c r="M72" s="2"/>
    </row>
    <row r="73" spans="1:13" s="4" customFormat="1" ht="30" customHeight="1">
      <c r="A73" s="2"/>
      <c r="B73" s="2"/>
      <c r="C73" s="16"/>
      <c r="D73" s="73"/>
      <c r="E73" s="2"/>
      <c r="F73" s="2"/>
      <c r="G73" s="2"/>
      <c r="H73" s="2"/>
      <c r="I73" s="2"/>
      <c r="J73" s="2"/>
      <c r="K73" s="2"/>
      <c r="L73" s="2"/>
      <c r="M73" s="2"/>
    </row>
    <row r="74" spans="1:13" s="4" customFormat="1" ht="30" customHeight="1">
      <c r="A74" s="2"/>
      <c r="B74" s="2"/>
      <c r="C74" s="16"/>
      <c r="D74" s="73"/>
      <c r="E74" s="2"/>
      <c r="F74" s="2"/>
      <c r="G74" s="2"/>
      <c r="H74" s="2"/>
      <c r="I74" s="2"/>
      <c r="J74" s="2"/>
      <c r="K74" s="2"/>
      <c r="L74" s="2"/>
      <c r="M74" s="2"/>
    </row>
    <row r="75" spans="1:13" s="4" customFormat="1" ht="30" customHeight="1">
      <c r="A75" s="2"/>
      <c r="B75" s="2"/>
      <c r="C75" s="16"/>
      <c r="D75" s="73"/>
      <c r="E75" s="2"/>
      <c r="F75" s="2"/>
      <c r="G75" s="2"/>
      <c r="H75" s="2"/>
      <c r="I75" s="2"/>
      <c r="J75" s="2"/>
      <c r="K75" s="2"/>
      <c r="L75" s="2"/>
      <c r="M75" s="2"/>
    </row>
    <row r="76" spans="1:13" s="4" customFormat="1" ht="30" customHeight="1">
      <c r="A76" s="2"/>
      <c r="B76" s="2"/>
      <c r="C76" s="16"/>
      <c r="D76" s="73"/>
      <c r="E76" s="2"/>
      <c r="F76" s="2"/>
      <c r="G76" s="2"/>
      <c r="H76" s="2"/>
      <c r="I76" s="2"/>
      <c r="J76" s="2"/>
      <c r="K76" s="2"/>
      <c r="L76" s="2"/>
      <c r="M76" s="2"/>
    </row>
    <row r="77" spans="1:13" s="4" customFormat="1" ht="30" customHeight="1">
      <c r="A77" s="2"/>
      <c r="B77" s="2"/>
      <c r="C77" s="16"/>
      <c r="D77" s="73"/>
      <c r="E77" s="2"/>
      <c r="F77" s="2"/>
      <c r="G77" s="2"/>
      <c r="H77" s="2"/>
      <c r="I77" s="2"/>
      <c r="J77" s="2"/>
      <c r="K77" s="2"/>
      <c r="L77" s="2"/>
      <c r="M77" s="2"/>
    </row>
    <row r="78" spans="1:13" s="4" customFormat="1" ht="30" customHeight="1">
      <c r="A78" s="2"/>
      <c r="B78" s="2"/>
      <c r="C78" s="16"/>
      <c r="D78" s="73"/>
      <c r="E78" s="2"/>
      <c r="F78" s="2"/>
      <c r="G78" s="2"/>
      <c r="H78" s="2"/>
      <c r="I78" s="2"/>
      <c r="J78" s="2"/>
      <c r="K78" s="2"/>
      <c r="L78" s="2"/>
      <c r="M78" s="2"/>
    </row>
    <row r="79" spans="1:13" s="4" customFormat="1" ht="30" customHeight="1">
      <c r="A79" s="2"/>
      <c r="B79" s="2"/>
      <c r="C79" s="16"/>
      <c r="D79" s="73"/>
      <c r="E79" s="2"/>
      <c r="F79" s="2"/>
      <c r="G79" s="2"/>
      <c r="H79" s="2"/>
      <c r="I79" s="2"/>
      <c r="J79" s="2"/>
      <c r="K79" s="2"/>
      <c r="L79" s="2"/>
      <c r="M79" s="2"/>
    </row>
    <row r="80" spans="1:13" s="4" customFormat="1" ht="30" customHeight="1">
      <c r="A80" s="2"/>
      <c r="B80" s="2"/>
      <c r="C80" s="16"/>
      <c r="D80" s="73"/>
      <c r="E80" s="2"/>
      <c r="F80" s="2"/>
      <c r="G80" s="2"/>
      <c r="H80" s="2"/>
      <c r="I80" s="2"/>
      <c r="J80" s="2"/>
      <c r="K80" s="2"/>
      <c r="L80" s="2"/>
      <c r="M80" s="2"/>
    </row>
    <row r="81" spans="1:13" s="4" customFormat="1" ht="30" customHeight="1">
      <c r="A81" s="2"/>
      <c r="B81" s="2"/>
      <c r="C81" s="16"/>
      <c r="D81" s="73"/>
      <c r="E81" s="2"/>
      <c r="F81" s="2"/>
      <c r="G81" s="2"/>
      <c r="H81" s="2"/>
      <c r="I81" s="2"/>
      <c r="J81" s="2"/>
      <c r="K81" s="2"/>
      <c r="L81" s="2"/>
      <c r="M81" s="2"/>
    </row>
    <row r="82" spans="1:13" s="4" customFormat="1" ht="30" customHeight="1">
      <c r="A82" s="2"/>
      <c r="B82" s="2"/>
      <c r="C82" s="16"/>
      <c r="D82" s="73"/>
      <c r="E82" s="2"/>
      <c r="F82" s="2"/>
      <c r="G82" s="2"/>
      <c r="H82" s="2"/>
      <c r="I82" s="2"/>
      <c r="J82" s="2"/>
      <c r="K82" s="2"/>
      <c r="L82" s="2"/>
      <c r="M82" s="2"/>
    </row>
    <row r="83" spans="1:13" s="4" customFormat="1" ht="30" customHeight="1">
      <c r="A83" s="2"/>
      <c r="B83" s="2"/>
      <c r="C83" s="16"/>
      <c r="D83" s="73"/>
      <c r="E83" s="2"/>
      <c r="F83" s="2"/>
      <c r="G83" s="2"/>
      <c r="H83" s="2"/>
      <c r="I83" s="2"/>
      <c r="J83" s="2"/>
      <c r="K83" s="2"/>
      <c r="L83" s="2"/>
      <c r="M83" s="2"/>
    </row>
    <row r="84" spans="1:13" s="4" customFormat="1" ht="30" customHeight="1">
      <c r="A84" s="2"/>
      <c r="B84" s="2"/>
      <c r="C84" s="16"/>
      <c r="D84" s="73"/>
      <c r="E84" s="2"/>
      <c r="F84" s="2"/>
      <c r="G84" s="2"/>
      <c r="H84" s="2"/>
      <c r="I84" s="2"/>
      <c r="J84" s="2"/>
      <c r="K84" s="2"/>
      <c r="L84" s="2"/>
      <c r="M84" s="2"/>
    </row>
    <row r="85" spans="1:13" s="4" customFormat="1" ht="30" customHeight="1">
      <c r="A85" s="2"/>
      <c r="B85" s="2"/>
      <c r="C85" s="16"/>
      <c r="D85" s="73"/>
      <c r="E85" s="2"/>
      <c r="F85" s="2"/>
      <c r="G85" s="2"/>
      <c r="H85" s="2"/>
      <c r="I85" s="2"/>
      <c r="J85" s="2"/>
      <c r="K85" s="2"/>
      <c r="L85" s="2"/>
      <c r="M85" s="2"/>
    </row>
    <row r="86" spans="1:13" s="4" customFormat="1" ht="30" customHeight="1">
      <c r="A86" s="2"/>
      <c r="B86" s="2"/>
      <c r="C86" s="16"/>
      <c r="D86" s="73"/>
      <c r="E86" s="2"/>
      <c r="F86" s="2"/>
      <c r="G86" s="2"/>
      <c r="H86" s="2"/>
      <c r="I86" s="2"/>
      <c r="J86" s="2"/>
      <c r="K86" s="2"/>
      <c r="L86" s="2"/>
      <c r="M86" s="2"/>
    </row>
    <row r="87" spans="1:13" s="4" customFormat="1" ht="30" customHeight="1">
      <c r="A87" s="2"/>
      <c r="B87" s="2"/>
      <c r="C87" s="16"/>
      <c r="D87" s="73"/>
      <c r="E87" s="2"/>
      <c r="F87" s="2"/>
      <c r="G87" s="2"/>
      <c r="H87" s="2"/>
      <c r="I87" s="2"/>
      <c r="J87" s="2"/>
      <c r="K87" s="2"/>
      <c r="L87" s="2"/>
      <c r="M87" s="2"/>
    </row>
    <row r="88" spans="1:13" s="4" customFormat="1" ht="30" customHeight="1">
      <c r="A88" s="2"/>
      <c r="B88" s="2"/>
      <c r="C88" s="16"/>
      <c r="D88" s="73"/>
      <c r="E88" s="2"/>
      <c r="F88" s="2"/>
      <c r="G88" s="2"/>
      <c r="H88" s="2"/>
      <c r="I88" s="2"/>
      <c r="J88" s="2"/>
      <c r="K88" s="2"/>
      <c r="L88" s="2"/>
      <c r="M88" s="2"/>
    </row>
    <row r="89" spans="1:13" s="4" customFormat="1" ht="30" customHeight="1">
      <c r="A89" s="2"/>
      <c r="B89" s="2"/>
      <c r="C89" s="16"/>
      <c r="D89" s="73"/>
      <c r="E89" s="2"/>
      <c r="F89" s="2"/>
      <c r="G89" s="2"/>
      <c r="H89" s="2"/>
      <c r="I89" s="2"/>
      <c r="J89" s="2"/>
      <c r="K89" s="2"/>
      <c r="L89" s="2"/>
      <c r="M89" s="2"/>
    </row>
    <row r="90" spans="1:13" s="4" customFormat="1" ht="30" customHeight="1">
      <c r="A90" s="2"/>
      <c r="B90" s="2"/>
      <c r="C90" s="16"/>
      <c r="D90" s="73"/>
      <c r="E90" s="2"/>
      <c r="F90" s="2"/>
      <c r="G90" s="2"/>
      <c r="H90" s="2"/>
      <c r="I90" s="2"/>
      <c r="J90" s="2"/>
      <c r="K90" s="2"/>
      <c r="L90" s="2"/>
      <c r="M90" s="2"/>
    </row>
    <row r="91" spans="1:13" s="4" customFormat="1" ht="30" customHeight="1">
      <c r="A91" s="2"/>
      <c r="B91" s="2"/>
      <c r="C91" s="16"/>
      <c r="D91" s="73"/>
      <c r="E91" s="2"/>
      <c r="F91" s="2"/>
      <c r="G91" s="2"/>
      <c r="H91" s="2"/>
      <c r="I91" s="2"/>
      <c r="J91" s="2"/>
      <c r="K91" s="2"/>
      <c r="L91" s="2"/>
      <c r="M91" s="2"/>
    </row>
    <row r="92" spans="1:13" s="4" customFormat="1" ht="30" customHeight="1">
      <c r="A92" s="2"/>
      <c r="B92" s="2"/>
      <c r="C92" s="16"/>
      <c r="D92" s="73"/>
      <c r="E92" s="2"/>
      <c r="F92" s="2"/>
      <c r="G92" s="2"/>
      <c r="H92" s="2"/>
      <c r="I92" s="2"/>
      <c r="J92" s="2"/>
      <c r="K92" s="2"/>
      <c r="L92" s="2"/>
      <c r="M92" s="2"/>
    </row>
    <row r="93" spans="1:13" s="4" customFormat="1" ht="30" customHeight="1">
      <c r="A93" s="2"/>
      <c r="B93" s="2"/>
      <c r="C93" s="16"/>
      <c r="D93" s="73"/>
      <c r="E93" s="2"/>
      <c r="F93" s="2"/>
      <c r="G93" s="2"/>
      <c r="H93" s="2"/>
      <c r="I93" s="2"/>
      <c r="J93" s="2"/>
      <c r="K93" s="2"/>
      <c r="L93" s="2"/>
      <c r="M93" s="2"/>
    </row>
    <row r="94" spans="1:13" s="4" customFormat="1" ht="30" customHeight="1">
      <c r="A94" s="2"/>
      <c r="B94" s="2"/>
      <c r="C94" s="16"/>
      <c r="D94" s="73"/>
      <c r="E94" s="2"/>
      <c r="F94" s="2"/>
      <c r="G94" s="2"/>
      <c r="H94" s="2"/>
      <c r="I94" s="2"/>
      <c r="J94" s="2"/>
      <c r="K94" s="2"/>
      <c r="L94" s="2"/>
      <c r="M94" s="2"/>
    </row>
    <row r="95" spans="1:13" s="4" customFormat="1" ht="30" customHeight="1">
      <c r="A95" s="2"/>
      <c r="B95" s="2"/>
      <c r="C95" s="16"/>
      <c r="D95" s="73"/>
      <c r="E95" s="2"/>
      <c r="F95" s="2"/>
      <c r="G95" s="2"/>
      <c r="H95" s="2"/>
      <c r="I95" s="2"/>
      <c r="J95" s="2"/>
      <c r="K95" s="2"/>
      <c r="L95" s="2"/>
      <c r="M95" s="2"/>
    </row>
    <row r="96" spans="1:13" s="4" customFormat="1" ht="30" customHeight="1">
      <c r="A96" s="2"/>
      <c r="B96" s="2"/>
      <c r="C96" s="16"/>
      <c r="D96" s="73"/>
      <c r="E96" s="2"/>
      <c r="F96" s="2"/>
      <c r="G96" s="2"/>
      <c r="H96" s="2"/>
      <c r="I96" s="2"/>
      <c r="J96" s="2"/>
      <c r="K96" s="2"/>
      <c r="L96" s="2"/>
      <c r="M96" s="2"/>
    </row>
    <row r="97" spans="1:13" s="4" customFormat="1" ht="30" customHeight="1">
      <c r="A97" s="2"/>
      <c r="B97" s="2"/>
      <c r="C97" s="16"/>
      <c r="D97" s="73"/>
      <c r="E97" s="2"/>
      <c r="F97" s="2"/>
      <c r="G97" s="2"/>
      <c r="H97" s="2"/>
      <c r="I97" s="2"/>
      <c r="J97" s="2"/>
      <c r="K97" s="2"/>
      <c r="L97" s="2"/>
      <c r="M97" s="2"/>
    </row>
    <row r="98" spans="1:13" s="4" customFormat="1" ht="30" customHeight="1">
      <c r="A98" s="2"/>
      <c r="B98" s="2"/>
      <c r="C98" s="16"/>
      <c r="D98" s="73"/>
      <c r="E98" s="2"/>
      <c r="F98" s="2"/>
      <c r="G98" s="2"/>
      <c r="H98" s="2"/>
      <c r="I98" s="2"/>
      <c r="J98" s="2"/>
      <c r="K98" s="2"/>
      <c r="L98" s="2"/>
      <c r="M98" s="2"/>
    </row>
    <row r="99" spans="1:13" s="4" customFormat="1" ht="30" customHeight="1">
      <c r="A99" s="2"/>
      <c r="B99" s="2"/>
      <c r="C99" s="16"/>
      <c r="D99" s="73"/>
      <c r="E99" s="2"/>
      <c r="F99" s="2"/>
      <c r="G99" s="2"/>
      <c r="H99" s="2"/>
      <c r="I99" s="2"/>
      <c r="J99" s="2"/>
      <c r="K99" s="2"/>
      <c r="L99" s="2"/>
      <c r="M99" s="2"/>
    </row>
    <row r="100" spans="1:13" s="4" customFormat="1" ht="30" customHeight="1">
      <c r="A100" s="2"/>
      <c r="B100" s="2"/>
      <c r="C100" s="16"/>
      <c r="D100" s="73"/>
      <c r="E100" s="2"/>
      <c r="F100" s="2"/>
      <c r="G100" s="2"/>
      <c r="H100" s="2"/>
      <c r="I100" s="2"/>
      <c r="J100" s="2"/>
      <c r="K100" s="2"/>
      <c r="L100" s="2"/>
      <c r="M100" s="2"/>
    </row>
  </sheetData>
  <hyperlinks>
    <hyperlink ref="E2" r:id="rId1" xr:uid="{B9BA37A8-4387-CC48-881A-A0EE1C213438}"/>
    <hyperlink ref="E3" r:id="rId2" xr:uid="{03324B10-7289-0744-808C-4103F8ECC24F}"/>
    <hyperlink ref="E4" r:id="rId3" xr:uid="{C9EF01A2-3973-F244-98E5-C69E176350CA}"/>
    <hyperlink ref="E5" r:id="rId4" xr:uid="{DC138C28-60AC-BC40-87A9-8A4A0BB61D4A}"/>
    <hyperlink ref="E6" r:id="rId5" xr:uid="{3ACA7255-BC5F-EC43-8566-9BE78188B28D}"/>
    <hyperlink ref="E7" r:id="rId6" xr:uid="{D41EE71B-2969-CC47-AA34-DE76B987CAE4}"/>
    <hyperlink ref="E8" r:id="rId7" xr:uid="{B95D580D-0C1E-7642-8F7D-19ACF931B884}"/>
    <hyperlink ref="E9" r:id="rId8" xr:uid="{6884F1DA-A5ED-444E-9F59-93F9B33D9B6A}"/>
    <hyperlink ref="E10" r:id="rId9" xr:uid="{41DB795D-A246-F445-A53B-3BBD9C91F2E1}"/>
    <hyperlink ref="E11" r:id="rId10" xr:uid="{63E34714-E715-6A40-8674-7B83B51367D9}"/>
    <hyperlink ref="E12" r:id="rId11" xr:uid="{4E0F7F57-C1EA-FC47-9947-91831F1E8F08}"/>
    <hyperlink ref="E13" r:id="rId12" xr:uid="{EF973B2E-D1A1-4446-903A-79C65B130A40}"/>
  </hyperlinks>
  <pageMargins left="0.7" right="0.7" top="0.75" bottom="0.75" header="0.3" footer="0.3"/>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Weekly Summary</vt:lpstr>
      <vt:lpstr>Monday</vt:lpstr>
      <vt:lpstr>Tuesday</vt:lpstr>
      <vt:lpstr>Wednesday</vt:lpstr>
      <vt:lpstr>Thursday</vt:lpstr>
      <vt:lpstr>Friday</vt:lpstr>
      <vt:lpstr>Saturday</vt:lpstr>
      <vt:lpstr>Strength and Core</vt:lpstr>
      <vt:lpstr>Data</vt:lpstr>
      <vt:lpstr>Training Data Table</vt:lpstr>
      <vt:lpstr>Strength &amp; Core Data Table</vt:lpstr>
      <vt:lpstr>Monday_Training_Category</vt:lpstr>
      <vt:lpstr>Monday_Training_Component</vt:lpstr>
      <vt:lpstr>Monday_Training_Distance_Lower</vt:lpstr>
      <vt:lpstr>Monday_Training_Distance_Upper</vt:lpstr>
      <vt:lpstr>Monday_Training_Time_Lower</vt:lpstr>
      <vt:lpstr>Monday_Training_Time_Upper</vt:lpstr>
      <vt:lpstr>Strength_Core</vt:lpstr>
      <vt:lpstr>Tuesday_Training_Category</vt:lpstr>
      <vt:lpstr>Tuesday_Training_Distance_Lower</vt:lpstr>
      <vt:lpstr>Tuesday_Training_Distance_Upper</vt:lpstr>
      <vt:lpstr>Tuesday_Training_Time_Lower</vt:lpstr>
      <vt:lpstr>Tuesday_Training_Time_Upper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Bentley</dc:creator>
  <cp:lastModifiedBy>Curt Bentley</cp:lastModifiedBy>
  <dcterms:created xsi:type="dcterms:W3CDTF">2025-01-24T11:24:29Z</dcterms:created>
  <dcterms:modified xsi:type="dcterms:W3CDTF">2025-03-17T11:35:04Z</dcterms:modified>
</cp:coreProperties>
</file>