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67633CD3-1326-4D45-8E41-DAF9D4DFDE61}"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<sst xmlns="http://schemas.openxmlformats.org/spreadsheetml/2006/main" count="689" uniqueCount="219">
  <si>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</si>
  <si>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</si>
  <si>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</si>
  <si>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</si>
  <si>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</si>
  <si>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</si>
  <si>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</si>
  <si>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</si>
  <si>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</si>
  <si>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</si>
  <si>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</si>
  <si>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</si>
  <si>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</si>
  <si>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</si>
  <si>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</si>
  <si>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</si>
  <si>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</si>
  <si>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</si>
  <si>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</si>
  <si>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</si>
  <si>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</si>
  <si>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</si>
  <si>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</si>
  <si>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</si>
  <si>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</si>
  <si>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</si>
  <si>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</si>
  <si>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</si>
  <si>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</si>
  <si>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</si>
  <si>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</si>
  <si>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</si>
  <si>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</si>
  <si>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</si>
  <si>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</si>
  <si>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</si>
  <si>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</si>
  <si>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</si>
  <si>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</si>
  <si>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</si>
  <si>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</si>
  <si>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</si>
  <si>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</si>
  <si>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</si>
  <si>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</si>
  <si>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</si>
  <si>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</si>
  <si>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</si>
  <si>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</si>
  <si>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</si>
  <si>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</si>
  <si>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</si>
  <si>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</si>
  <si>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</si>
  <si>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</si>
  <si>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</si>
  <si>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</si>
  <si>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</si>
  <si>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</si>
  <si>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</si>
  <si>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</si>
  <si>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</si>
  <si>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</si>
  <si>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</si>
  <si>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</si>
  <si>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</si>
  <si>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</si>
  <si>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</si>
  <si>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</si>
  <si>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</si>
  <si>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</si>
  <si>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</si>
  <si>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</si>
  <si>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</si>
  <si>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</si>
  <si>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</si>
  <si>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</si>
  <si>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</si>
  <si>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</si>
  <si>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</si>
  <si>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</si>
  <si>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</si>
  <si>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</si>
  <si>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</si>
  <si>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</si>
  <si>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</si>
  <si>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</si>
  <si>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</si>
  <si>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</si>
  <si>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</si>
  <si>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</si>
  <si>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</si>
  <si>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</si>
  <si>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</si>
  <si>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</si>
  <si>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</si>
  <si>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</si>
  <si>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</si>
  <si>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</si>
  <si>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</si>
  <si>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</si>
  <si>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</si>
  <si>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</si>
  <si>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</si>
  <si>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</si>
  <si>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</si>
  <si>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</si>
  <si>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</si>
  <si>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</si>
  <si>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</si>
  <si>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</si>
  <si>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</si>
  <si>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</si>
  <si>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</si>
  <si>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</si>
  <si>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</si>
  <si>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</si>
  <si>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</si>
  <si>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</si>
  <si>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</si>
  <si>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</si>
  <si>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</si>
  <si>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</si>
  <si>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</si>
  <si>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</si>
  <si>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</si>
  <si>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</si>
  <si>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</si>
  <si>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</si>
  <si>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</si>
  <si>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</si>
  <si>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</si>
  <si>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</si>
  <si>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</si>
  <si>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</si>
  <si>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</si>
  <si>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</si>
  <si>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</si>
  <si>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</si>
  <si>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</si>
  <si>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</si>
  <si>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</si>
  <si>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</si>
  <si>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</si>
  <si>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</si>
  <si>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</si>
  <si>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</si>
  <si>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</si>
  <si>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</si>
  <si>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</si>
  <si>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</si>
  <si>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</si>
  <si>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</si>
  <si>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</si>
  <si>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</si>
  <si>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</si>
  <si>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</si>
  <si>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</si>
  <si>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</si>
  <si>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</si>
  <si>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</si>
  <si>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</si>
  <si>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</si>
  <si>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</si>
  <si>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</si>
  <si>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</si>
  <si>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</si>
  <si>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</si>
  <si>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</si>
  <si>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</si>
  <si>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</si>
  <si>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</si>
  <si>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</si>
  <si>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</si>
  <si>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</si>
  <si>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</si>
  <si>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</si>
  <si>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Standard hurdle mobility work.</t>
  </si>
  <si>
    <t>Hill Sprints</t>
  </si>
  <si>
    <t>Hip Flexor Band Work</t>
  </si>
  <si>
    <t>10-20 reps each side</t>
  </si>
  <si>
    <t>https://www.youtube.com/watch?v=LeBOkz-3vtQ</t>
  </si>
  <si>
    <t>Pre-Race 200M Gear Changes</t>
  </si>
  <si>
    <t>Pre-Race 100M Step Downs</t>
  </si>
  <si>
    <t>Change into spikes for 30M flys</t>
  </si>
  <si>
    <t>Standard hurdle mobility routine</t>
  </si>
  <si>
    <t xml:space="preserve">Single Leg Pogo Hops </t>
  </si>
  <si>
    <t>10-15 reps each side</t>
  </si>
  <si>
    <t>Lower Body E</t>
  </si>
  <si>
    <t>Jump Lunges</t>
  </si>
  <si>
    <t>10 reps each side</t>
  </si>
  <si>
    <t>https://www.youtube.com/watch?v=kq3eB5KVcNk</t>
  </si>
  <si>
    <t>https://www.youtube.com/watch?v=U12iOibPX98</t>
  </si>
  <si>
    <t>Standard hurdle mobility drills</t>
  </si>
  <si>
    <t>30-45 minute easy run</t>
  </si>
  <si>
    <t>6x 100M stepdowns, from 3200M--&gt;800M effort</t>
  </si>
  <si>
    <t>Syracuse High School</t>
  </si>
  <si>
    <t>8-12 minute easy warmup.</t>
  </si>
  <si>
    <t>800M-1600M race at Davis County Championships</t>
  </si>
  <si>
    <t>Easy cool down. Can be extended to get mileage (but not so far as to sabotage the next day's race effort!)</t>
  </si>
  <si>
    <t>Gentle 4x100M strides to flush the legs</t>
  </si>
  <si>
    <t>8-12 minute easy warmup</t>
  </si>
  <si>
    <t>2-4x 100M strides</t>
  </si>
  <si>
    <t>1600M or 3200M race</t>
  </si>
  <si>
    <t>Extended cooldown, 20-30 minutes</t>
  </si>
  <si>
    <t>45-60 minute easy run</t>
  </si>
  <si>
    <t>Gentle 4x 100M strides to flush the legs</t>
  </si>
  <si>
    <t>6x 100M strides, stepping down from 3200M to 800M effort</t>
  </si>
  <si>
    <t>800-1200M easy warmup</t>
  </si>
  <si>
    <t>5 dynamic stretches, finish with leg swings</t>
  </si>
  <si>
    <t>2x 100M strides</t>
  </si>
  <si>
    <t>4x 30M flys, full relaxed effort with sprint form</t>
  </si>
  <si>
    <t>Change into workout shoes</t>
  </si>
  <si>
    <t>4x 400M @ 3K effort, 1 minute standing recovery between reps</t>
  </si>
  <si>
    <t>Change into trainers for cooldown.</t>
  </si>
  <si>
    <t>Easy extended cool down, at least 15 minutes, up to 30 (EASY) depending on how people are feeling.</t>
  </si>
  <si>
    <t>6-10 minute SubT</t>
  </si>
  <si>
    <t>45 minute recovery run</t>
  </si>
  <si>
    <t>OK, guys, this is a BIG week. Tuesday and Wednesday will be intense. You need to recover well on Thursday and Friday.  Saturday is a big workout. You may remember it from cross-country season. It looks harder than it is, but the volume is high.  Please, PLEASE focus on your recovery and really communicate with me about how you are feeling so we can adjust if necessary.  It will be tough to get the strength and core work in, but please try and do what you can, as it is important we maintain it, even through these intense periods. If you double for mileage, it must be EASY.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</si>
</sst>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6">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Border="1" applyAlignment="1">
      <alignment horizontal="left" vertical="center" wrapText="1"/>
    </xf>
  </cellXfs>
  <cellStyles count="3">
    <cellStyle name="Hyperlink" xfId="2" builtinId="8"/>
    <cellStyle name="Normal" xfId="0" builtinId="0"/>
    <cellStyle name="Percent" xfId="1" builtinId="5"/>
  </cellStyles>
  <dxfs count="1158">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ont>
        <color theme="0"/>
      </font>
      <fill>
        <patternFill>
          <bgColor theme="5" tint="-0.24994659260841701"/>
        </patternFill>
      </fill>
    </dxf>
    <dxf>
      <fill>
        <patternFill>
          <bgColor theme="9" tint="0.79998168889431442"/>
        </patternFill>
      </fill>
    </dxf>
    <dxf>
      <fill>
        <patternFill>
          <bgColor theme="7" tint="0.79998168889431442"/>
        </patternFill>
      </fill>
    </dxf>
    <dxf>
      <fill>
        <patternFill>
          <bgColor rgb="FFFAFAC8"/>
        </patternFill>
      </fill>
    </dxf>
    <dxf>
      <fill>
        <patternFill>
          <bgColor theme="0"/>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57" headerRowBorderDxfId="1156" tableBorderDxfId="1155" totalsRowBorderDxfId="1154">
  <autoFilter ref="A1:C33" xr:uid="{FF795C1F-72BF-8048-AF19-4BC109754AA4}"/>
  <tableColumns count="3">
    <tableColumn id="1" xr3:uid="{797539E5-C30E-C347-9E62-77070737E32D}" name="Category of Training Stimulus" dataDxfId="1153"/>
    <tableColumn id="2" xr3:uid="{CF079A49-3B75-8945-8D85-33DE537F2E7B}" name="Training Component" dataDxfId="1152"/>
    <tableColumn id="3" xr3:uid="{14E078D6-C756-AB4E-A5B8-549BDA9140C1}" name="Description" dataDxfId="115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150" dataDxfId="1149">
  <autoFilter ref="A1:E44" xr:uid="{A95B5FF0-C24C-AB40-8E37-E36D1F969343}"/>
  <tableColumns count="5">
    <tableColumn id="1" xr3:uid="{E9AB92C4-8B67-3D4B-A8C6-B78C1D4BEEE7}" name="Exercise" dataDxfId="1148"/>
    <tableColumn id="2" xr3:uid="{1A4AEDDF-E23C-3946-AE38-5C5CF7F9C0CE}" name="Routine" dataDxfId="1147"/>
    <tableColumn id="3" xr3:uid="{DF3B3656-9776-1E47-9C7A-2D19CBE10A25}" name="Sets" dataDxfId="1146"/>
    <tableColumn id="4" xr3:uid="{215C473A-1C36-7140-8726-D4CA58A8BDDE}" name="Reps" dataDxfId="1145"/>
    <tableColumn id="5" xr3:uid="{CE501D42-6216-6142-8A4D-7407FA435D0A}" name="Description" dataDxfId="114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49 minutes</v>
      </c>
      <c r="C2" s="49" t="str">
        <f>P2&amp;" hours "&amp;ROUND((P3-P2)*(60),2)&amp; " minutes"</f>
        <v>6 hours 11 minutes</v>
      </c>
      <c r="H2" s="51" t="s">
        <v>90</v>
      </c>
      <c r="I2" s="51" t="s">
        <v>91</v>
      </c>
      <c r="J2" s="51" t="s">
        <v>86</v>
      </c>
      <c r="K2" s="51" t="s">
        <v>85</v>
      </c>
      <c r="O2" s="50">
        <f>INT((Monday!$M$10+Tuesday!$M$10+Wednesday!$M$10+Thursday!$M$10+Friday!$M$10+Saturday!$M$10)/(60))</f>
        <v>3</v>
      </c>
      <c r="P2" s="50">
        <f>INT((Monday!$N$10+Tuesday!$N$10+Wednesday!$N$10+Thursday!$N$10+Friday!$N$10+Saturday!$N$10)/(60))</f>
        <v>6</v>
      </c>
    </row>
    <row r="3" spans="1:16" ht="22" customHeight="1">
      <c r="A3" s="6" t="s">
        <v>81</v>
      </c>
      <c r="B3" s="23" t="str">
        <f>(Monday!Q10+Tuesday!Q10+Wednesday!Q10+Thursday!Q10+Friday!Q10+Saturday!Q10)&amp;" miles"</f>
        <v>30.5 miles</v>
      </c>
      <c r="C3" s="23" t="str">
        <f>(Monday!$R$10+Tuesday!$R$10+Wednesday!$R$10+Thursday!$R$10+Friday!$R$10+Saturday!$R$10)&amp;" miles"</f>
        <v>50.55 miles</v>
      </c>
      <c r="H3" s="6" t="s">
        <v>59</v>
      </c>
      <c r="I3" s="6" t="s">
        <v>95</v>
      </c>
      <c r="J3" s="6" t="s">
        <v>7</v>
      </c>
      <c r="K3" s="6"/>
      <c r="O3" s="2">
        <f>(Monday!$M$10+Tuesday!$M$10+Wednesday!$M$10+Thursday!$M$10+Friday!$M$10+Saturday!$M$10)/(60)</f>
        <v>3.8166666666666669</v>
      </c>
      <c r="P3" s="2">
        <f>(Monday!$N$10+Tuesday!$N$10+Wednesday!$N$10+Thursday!$N$10+Friday!$N$10+Saturday!$N$10)/(60)</f>
        <v>6.1833333333333336</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96</v>
      </c>
      <c r="J5" s="6" t="s">
        <v>9</v>
      </c>
      <c r="K5" s="6"/>
    </row>
    <row r="6" spans="1:16" ht="22" customHeight="1">
      <c r="A6" s="54" t="s">
        <v>17</v>
      </c>
      <c r="B6" s="55">
        <f>TIME(,(Monday!M4+Tuesday!M4+Wednesday!M4+Thursday!M4+Friday!M4+Saturday!M4),)</f>
        <v>0.12777777777777777</v>
      </c>
      <c r="C6" s="55">
        <f>TIME(,(Monday!N4+Tuesday!N4+Wednesday!N4+Thursday!N4+Friday!N4+Saturday!N4),)</f>
        <v>0.21180555555555555</v>
      </c>
      <c r="D6" s="56">
        <f t="shared" ref="D6:D11" si="0">(B6/SUM($B$6:$B$11))</f>
        <v>0.80349344978165937</v>
      </c>
      <c r="E6" s="56">
        <f>(C6/SUM($C$6:$C$11))</f>
        <v>0.8221024258760109</v>
      </c>
      <c r="F6" s="56">
        <f>(D6+E6)/2</f>
        <v>0.81279793782883514</v>
      </c>
      <c r="H6" s="6" t="s">
        <v>75</v>
      </c>
      <c r="I6" s="6" t="s">
        <v>78</v>
      </c>
      <c r="J6" s="6"/>
      <c r="K6" s="6" t="s">
        <v>5</v>
      </c>
    </row>
    <row r="7" spans="1:16" ht="22" customHeight="1">
      <c r="A7" s="29" t="s">
        <v>34</v>
      </c>
      <c r="B7" s="57">
        <f>TIME(,(Monday!M5+Tuesday!M5+Wednesday!M5+Thursday!M5+Friday!M5+Saturday!M5),)</f>
        <v>9.0277777777777769E-3</v>
      </c>
      <c r="C7" s="57">
        <f>TIME(,(Monday!N5+Tuesday!N5+Wednesday!N5+Thursday!N5+Friday!N5+Saturday!N5),)</f>
        <v>1.0416666666666666E-2</v>
      </c>
      <c r="D7" s="58">
        <f t="shared" si="0"/>
        <v>5.6768558951965066E-2</v>
      </c>
      <c r="E7" s="58">
        <f t="shared" ref="E7:E11" si="1">(C7/SUM($C$6:$C$11))</f>
        <v>4.043126684636119E-2</v>
      </c>
      <c r="F7" s="58">
        <f t="shared" ref="F7:F11" si="2">(D7+E7)/2</f>
        <v>4.8599912899163128E-2</v>
      </c>
      <c r="H7" s="6" t="s">
        <v>76</v>
      </c>
      <c r="I7" s="6" t="s">
        <v>97</v>
      </c>
      <c r="J7" s="6"/>
      <c r="K7" s="6" t="s">
        <v>6</v>
      </c>
    </row>
    <row r="8" spans="1:16" ht="22" customHeight="1">
      <c r="A8" s="59" t="s">
        <v>22</v>
      </c>
      <c r="B8" s="60">
        <f>TIME(,(Monday!M6+Tuesday!M6+Wednesday!M6+Thursday!M6+Friday!M6+Saturday!M6),)</f>
        <v>8.3333333333333332E-3</v>
      </c>
      <c r="C8" s="60">
        <f>TIME(,(Monday!N6+Tuesday!N6+Wednesday!N6+Thursday!N6+Friday!N6+Saturday!N6),)</f>
        <v>1.3888888888888888E-2</v>
      </c>
      <c r="D8" s="61">
        <f t="shared" si="0"/>
        <v>5.2401746724890834E-2</v>
      </c>
      <c r="E8" s="61">
        <f t="shared" si="1"/>
        <v>5.3908355795148251E-2</v>
      </c>
      <c r="F8" s="61">
        <f t="shared" si="2"/>
        <v>5.3155051260019542E-2</v>
      </c>
      <c r="H8" s="6" t="s">
        <v>79</v>
      </c>
      <c r="I8" s="6" t="str">
        <f>Saturday!C1</f>
        <v>Workout</v>
      </c>
      <c r="J8" s="6" t="s">
        <v>120</v>
      </c>
      <c r="K8" s="6"/>
    </row>
    <row r="9" spans="1:16" ht="22" customHeight="1">
      <c r="A9" s="62" t="s">
        <v>1</v>
      </c>
      <c r="B9" s="63">
        <f>TIME(,(Monday!M7+Tuesday!M7+Wednesday!M7+Thursday!M7+Friday!M7+Saturday!M7),)</f>
        <v>8.3333333333333332E-3</v>
      </c>
      <c r="C9" s="63">
        <f>TIME(,(Monday!N7+Tuesday!N7+Wednesday!N7+Thursday!N7+Friday!N7+Saturday!N7),)</f>
        <v>1.0416666666666666E-2</v>
      </c>
      <c r="D9" s="64">
        <f t="shared" si="0"/>
        <v>5.2401746724890834E-2</v>
      </c>
      <c r="E9" s="64">
        <f t="shared" si="1"/>
        <v>4.043126684636119E-2</v>
      </c>
      <c r="F9" s="64">
        <f t="shared" si="2"/>
        <v>4.6416506785626012E-2</v>
      </c>
      <c r="H9" s="6" t="s">
        <v>92</v>
      </c>
      <c r="I9" s="6" t="s">
        <v>98</v>
      </c>
      <c r="J9" s="6"/>
      <c r="K9" s="6"/>
    </row>
    <row r="10" spans="1:16" ht="22" customHeight="1">
      <c r="A10" s="66" t="s">
        <v>2</v>
      </c>
      <c r="B10" s="67">
        <f>TIME(,(Monday!M8+Tuesday!M8+Wednesday!M8+Thursday!M8+Friday!M8+Saturday!M8),)</f>
        <v>4.8611111111111112E-3</v>
      </c>
      <c r="C10" s="67">
        <f>TIME(,(Monday!N8+Tuesday!N8+Wednesday!N8+Thursday!N8+Friday!N8+Saturday!N8),)</f>
        <v>1.0416666666666666E-2</v>
      </c>
      <c r="D10" s="68">
        <f t="shared" si="0"/>
        <v>3.0567685589519653E-2</v>
      </c>
      <c r="E10" s="68">
        <f t="shared" si="1"/>
        <v>4.043126684636119E-2</v>
      </c>
      <c r="F10" s="68">
        <f t="shared" si="2"/>
        <v>3.5499476217940418E-2</v>
      </c>
    </row>
    <row r="11" spans="1:16" ht="22" customHeight="1">
      <c r="A11" s="69" t="s">
        <v>3</v>
      </c>
      <c r="B11" s="71">
        <f>TIME(,(Monday!M9+Tuesday!M9+Wednesday!M9+Thursday!M9+Friday!M9+Saturday!M9),)</f>
        <v>6.9444444444444447E-4</v>
      </c>
      <c r="C11" s="71">
        <f>TIME(,(Monday!N9+Tuesday!N9+Wednesday!N9+Thursday!N9+Friday!N9+Saturday!N9),)</f>
        <v>6.9444444444444447E-4</v>
      </c>
      <c r="D11" s="70">
        <f t="shared" si="0"/>
        <v>4.3668122270742364E-3</v>
      </c>
      <c r="E11" s="70">
        <f t="shared" si="1"/>
        <v>2.695417789757413E-3</v>
      </c>
      <c r="F11" s="70">
        <f t="shared" si="2"/>
        <v>3.5311150084158249E-3</v>
      </c>
      <c r="H11" s="81" t="s">
        <v>156</v>
      </c>
      <c r="I11" s="81"/>
      <c r="J11" s="81"/>
      <c r="K11" s="81"/>
    </row>
    <row r="12" spans="1:16" ht="22" customHeight="1">
      <c r="H12" s="80" t="s">
        <v>218</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22.5</v>
      </c>
      <c r="C14" s="28">
        <f>Monday!R4+Tuesday!R4+Wednesday!R4+Thursday!R4+Friday!R4+Saturday!R4</f>
        <v>38.450000000000003</v>
      </c>
      <c r="D14" s="56">
        <f>B14/(SUM($B$14:$B$19))</f>
        <v>0.73770491803278693</v>
      </c>
      <c r="E14" s="56">
        <f>C14/(SUM($C$14:$C$19))</f>
        <v>0.76063303659742831</v>
      </c>
      <c r="F14" s="56">
        <f t="shared" ref="F14:F19" si="3">(D14+E14)/2</f>
        <v>0.74916897731510756</v>
      </c>
      <c r="H14" s="80"/>
      <c r="I14" s="80"/>
      <c r="J14" s="80"/>
      <c r="K14" s="80"/>
    </row>
    <row r="15" spans="1:16" ht="22" customHeight="1">
      <c r="A15" s="29" t="s">
        <v>34</v>
      </c>
      <c r="B15" s="30">
        <f>Monday!Q5+Tuesday!Q5+Wednesday!Q5+Thursday!Q5+Friday!Q5+Saturday!Q5</f>
        <v>1.9</v>
      </c>
      <c r="C15" s="30">
        <f>Monday!R5+Tuesday!R5+Wednesday!R5+Thursday!R5+Friday!R5+Saturday!R5</f>
        <v>2.1</v>
      </c>
      <c r="D15" s="58">
        <f t="shared" ref="D15:D19" si="4">B15/(SUM($B$14:$B$19))</f>
        <v>6.229508196721311E-2</v>
      </c>
      <c r="E15" s="58">
        <f t="shared" ref="E15:E19" si="5">C15/(SUM($C$14:$C$19))</f>
        <v>4.1543026706231452E-2</v>
      </c>
      <c r="F15" s="58">
        <f t="shared" si="3"/>
        <v>5.1919054336722281E-2</v>
      </c>
      <c r="H15" s="80"/>
      <c r="I15" s="80"/>
      <c r="J15" s="80"/>
      <c r="K15" s="80"/>
    </row>
    <row r="16" spans="1:16" ht="22" customHeight="1">
      <c r="A16" s="59" t="s">
        <v>22</v>
      </c>
      <c r="B16" s="32">
        <f>Monday!Q6+Tuesday!Q6+Wednesday!Q6+Thursday!Q6+Friday!Q6+Saturday!Q6</f>
        <v>1.5</v>
      </c>
      <c r="C16" s="32">
        <f>Monday!R6+Tuesday!R6+Wednesday!R6+Thursday!R6+Friday!R6+Saturday!R6</f>
        <v>3.4</v>
      </c>
      <c r="D16" s="61">
        <f t="shared" si="4"/>
        <v>4.9180327868852458E-2</v>
      </c>
      <c r="E16" s="61">
        <f t="shared" si="5"/>
        <v>6.7260138476755674E-2</v>
      </c>
      <c r="F16" s="61">
        <f t="shared" si="3"/>
        <v>5.8220233172804066E-2</v>
      </c>
      <c r="H16" s="80"/>
      <c r="I16" s="80"/>
      <c r="J16" s="80"/>
      <c r="K16" s="80"/>
    </row>
    <row r="17" spans="1:11" ht="22" customHeight="1">
      <c r="A17" s="62" t="s">
        <v>1</v>
      </c>
      <c r="B17" s="65">
        <f>Monday!Q7+Tuesday!Q7+Wednesday!Q7+Thursday!Q7+Friday!Q7+Saturday!Q7</f>
        <v>3</v>
      </c>
      <c r="C17" s="65">
        <f>Monday!R7+Tuesday!R7+Wednesday!R7+Thursday!R7+Friday!R7+Saturday!R7</f>
        <v>3</v>
      </c>
      <c r="D17" s="64">
        <f t="shared" si="4"/>
        <v>9.8360655737704916E-2</v>
      </c>
      <c r="E17" s="64">
        <f t="shared" si="5"/>
        <v>5.9347181008902072E-2</v>
      </c>
      <c r="F17" s="64">
        <f t="shared" si="3"/>
        <v>7.8853918373303494E-2</v>
      </c>
      <c r="H17" s="80"/>
      <c r="I17" s="80"/>
      <c r="J17" s="80"/>
      <c r="K17" s="80"/>
    </row>
    <row r="18" spans="1:11" ht="22" customHeight="1">
      <c r="A18" s="66" t="s">
        <v>2</v>
      </c>
      <c r="B18" s="34">
        <f>Monday!Q8+Tuesday!Q8+Wednesday!Q8+Thursday!Q8+Friday!Q8+Saturday!Q8</f>
        <v>1.5</v>
      </c>
      <c r="C18" s="34">
        <f>Monday!R8+Tuesday!R8+Wednesday!R8+Thursday!R8+Friday!R8+Saturday!R8</f>
        <v>3.5</v>
      </c>
      <c r="D18" s="68">
        <f t="shared" si="4"/>
        <v>4.9180327868852458E-2</v>
      </c>
      <c r="E18" s="68">
        <f t="shared" si="5"/>
        <v>6.9238377843719084E-2</v>
      </c>
      <c r="F18" s="68">
        <f t="shared" si="3"/>
        <v>5.9209352856285771E-2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3.2786885245901639E-3</v>
      </c>
      <c r="E19" s="70">
        <f t="shared" si="5"/>
        <v>1.9782393669634025E-3</v>
      </c>
      <c r="F19" s="70">
        <f t="shared" si="3"/>
        <v>2.6284639457767834E-3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I2" sqref="I2:J2"/>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45740</v>
      </c>
      <c r="C1" s="20" t="s">
        <v>96</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0</v>
      </c>
      <c r="B4" s="6" t="str">
        <f>_xlfn.XLOOKUP(A4,TrainingTable[Training Component],TrainingTable[Category of Training Stimulus],"")</f>
        <v>Aerobic Running</v>
      </c>
      <c r="C4" s="6" t="s">
        <v>55</v>
      </c>
      <c r="D4" s="6" t="s">
        <v>67</v>
      </c>
      <c r="E4" s="83" t="s">
        <v>194</v>
      </c>
      <c r="F4" s="83"/>
      <c r="G4" s="23">
        <v>30</v>
      </c>
      <c r="H4" s="23">
        <v>45</v>
      </c>
      <c r="I4" s="23">
        <v>3.5</v>
      </c>
      <c r="J4" s="23">
        <v>6</v>
      </c>
      <c r="L4" s="27" t="s">
        <v>69</v>
      </c>
      <c r="M4" s="28">
        <f>SUMIF(Monday_Training_Category,"Aerobic Running",Monday_Training_Time_Lower)</f>
        <v>30</v>
      </c>
      <c r="N4" s="28">
        <f>SUMIF(Monday_Training_Category,"Aerobic Running",Monday_Training_Time_Upper)</f>
        <v>45</v>
      </c>
      <c r="O4" s="39">
        <f t="shared" ref="O4:O9" si="0">M4/$M$10</f>
        <v>0.9375</v>
      </c>
      <c r="P4" s="39">
        <f t="shared" ref="P4:P10" si="1">N4/$N$10</f>
        <v>0.95744680851063835</v>
      </c>
      <c r="Q4" s="28">
        <f>SUMIF(Monday_Training_Category,"Aerobic Running",Monday_Training_Distance_Lower)</f>
        <v>3.5</v>
      </c>
      <c r="R4" s="28">
        <f>SUMIF(Monday_Training_Category,"Aerobic Running",Monday_Training_Distance_Upper)</f>
        <v>6</v>
      </c>
      <c r="S4" s="39">
        <f>Q4/$Q$10</f>
        <v>0.89743589743589747</v>
      </c>
      <c r="T4" s="39">
        <f>R4/$R$10</f>
        <v>0.9375</v>
      </c>
    </row>
    <row r="5" spans="1:20" s="2" customFormat="1" ht="50" customHeight="1">
      <c r="A5" s="6" t="s">
        <v>183</v>
      </c>
      <c r="B5" s="6" t="str">
        <f>_xlfn.XLOOKUP(A5,TrainingTable[Training Component],TrainingTable[Category of Training Stimulus],"")</f>
        <v>Turnover and Pace Work</v>
      </c>
      <c r="C5" s="6" t="s">
        <v>56</v>
      </c>
      <c r="D5" s="6" t="s">
        <v>64</v>
      </c>
      <c r="E5" s="83" t="s">
        <v>195</v>
      </c>
      <c r="F5" s="83"/>
      <c r="G5" s="23">
        <v>2</v>
      </c>
      <c r="H5" s="23">
        <v>2</v>
      </c>
      <c r="I5" s="23">
        <v>0.4</v>
      </c>
      <c r="J5" s="23">
        <v>0.4</v>
      </c>
      <c r="L5" s="29" t="s">
        <v>34</v>
      </c>
      <c r="M5" s="30">
        <f>SUMIF(Monday_Training_Category,"Turnover and Pace Work",Monday_Training_Time_Lower)</f>
        <v>2</v>
      </c>
      <c r="N5" s="30">
        <f>SUMIF(Monday_Training_Category,"Turnover and Pace Work",Monday_Training_Time_Upper)</f>
        <v>2</v>
      </c>
      <c r="O5" s="40">
        <f t="shared" si="0"/>
        <v>6.25E-2</v>
      </c>
      <c r="P5" s="40">
        <f t="shared" si="1"/>
        <v>4.2553191489361701E-2</v>
      </c>
      <c r="Q5" s="30">
        <f>SUMIF(Monday_Training_Category,"Turnover and Pace Work",Monday_Training_Distance_Lower)</f>
        <v>0.4</v>
      </c>
      <c r="R5" s="30">
        <f>SUMIF(Monday_Training_Category,"Turnover and Pace Work",Monday_Training_Distance_Upper)</f>
        <v>0.4</v>
      </c>
      <c r="S5" s="40">
        <f t="shared" ref="S5:S10" si="2">Q5/$Q$10</f>
        <v>0.10256410256410257</v>
      </c>
      <c r="T5" s="40">
        <f t="shared" ref="T5:T10" si="3">R5/$R$10</f>
        <v>6.25E-2</v>
      </c>
    </row>
    <row r="6" spans="1:20" s="2" customFormat="1" ht="50" customHeight="1">
      <c r="A6" s="6" t="s">
        <v>21</v>
      </c>
      <c r="B6" s="6" t="str">
        <f>_xlfn.XLOOKUP(A6,TrainingTable[Training Component],TrainingTable[Category of Training Stimulus],"")</f>
        <v>Stretching and Mobility</v>
      </c>
      <c r="C6" s="6" t="s">
        <v>55</v>
      </c>
      <c r="D6" s="6" t="s">
        <v>64</v>
      </c>
      <c r="E6" s="83" t="s">
        <v>177</v>
      </c>
      <c r="F6" s="83"/>
      <c r="G6" s="23">
        <v>5</v>
      </c>
      <c r="H6" s="23">
        <v>5</v>
      </c>
      <c r="I6" s="23">
        <v>0.2</v>
      </c>
      <c r="J6" s="23">
        <v>0.2</v>
      </c>
      <c r="L6" s="31" t="s">
        <v>22</v>
      </c>
      <c r="M6" s="32">
        <f>SUMIF(Monday_Training_Category,"Threshold",Monday_Training_Time_Lower)</f>
        <v>0</v>
      </c>
      <c r="N6" s="32">
        <f>SUMIF(Monday_Training_Category,"Threshold",Monday_Training_Time_Upper)</f>
        <v>0</v>
      </c>
      <c r="O6" s="41">
        <f t="shared" si="0"/>
        <v>0</v>
      </c>
      <c r="P6" s="41">
        <f t="shared" si="1"/>
        <v>0</v>
      </c>
      <c r="Q6" s="32">
        <f>SUMIF(Monday_Training_Category,"Threshold",Monday_Training_Distance_Lower)</f>
        <v>0</v>
      </c>
      <c r="R6" s="32">
        <f>SUMIF(Monday_Training_Category,"Threshold",Monday_Training_Distance_Upper)</f>
        <v>0</v>
      </c>
      <c r="S6" s="41">
        <f t="shared" si="2"/>
        <v>0</v>
      </c>
      <c r="T6" s="41">
        <f t="shared" si="3"/>
        <v>0</v>
      </c>
    </row>
    <row r="7" spans="1:20" s="2" customFormat="1" ht="50" customHeight="1">
      <c r="A7" s="6"/>
      <c r="B7" s="6" t="str">
        <f>_xlfn.XLOOKUP(A7,TrainingTable[Training Component],TrainingTable[Category of Training Stimulus],"")</f>
        <v/>
      </c>
      <c r="C7" s="6"/>
      <c r="D7" s="6"/>
      <c r="E7" s="83"/>
      <c r="F7" s="83"/>
      <c r="G7" s="23"/>
      <c r="H7" s="23"/>
      <c r="I7" s="23"/>
      <c r="J7" s="23"/>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c r="B8" s="6" t="str">
        <f>_xlfn.XLOOKUP(A8,TrainingTable[Training Component],TrainingTable[Category of Training Stimulus],"")</f>
        <v/>
      </c>
      <c r="C8" s="6"/>
      <c r="D8" s="6"/>
      <c r="E8" s="83"/>
      <c r="F8" s="83"/>
      <c r="G8" s="23"/>
      <c r="H8" s="23"/>
      <c r="I8" s="23"/>
      <c r="J8" s="23"/>
      <c r="L8" s="33" t="s">
        <v>2</v>
      </c>
      <c r="M8" s="34">
        <f>SUMIF(Monday_Training_Category,"Lactate Tolerance",Monday_Training_Time_Lower)</f>
        <v>0</v>
      </c>
      <c r="N8" s="34">
        <f>SUMIF(Monday_Training_Category,"Lactate Tolerance",Monday_Training_Time_Upper)</f>
        <v>0</v>
      </c>
      <c r="O8" s="43">
        <f t="shared" si="0"/>
        <v>0</v>
      </c>
      <c r="P8" s="43">
        <f t="shared" si="1"/>
        <v>0</v>
      </c>
      <c r="Q8" s="34">
        <f>SUMIF(Monday_Training_Category,"Lactate Tolerance",Monday_Training_Distance_Lower)</f>
        <v>0</v>
      </c>
      <c r="R8" s="34">
        <f>SUMIF(Monday_Training_Category,"Lactate Tolerance",Monday_Training_Distance_Upper)</f>
        <v>0</v>
      </c>
      <c r="S8" s="43">
        <f t="shared" si="2"/>
        <v>0</v>
      </c>
      <c r="T8" s="43">
        <f t="shared" si="3"/>
        <v>0</v>
      </c>
    </row>
    <row r="9" spans="1:20" s="2" customFormat="1" ht="50" customHeight="1">
      <c r="A9" s="6"/>
      <c r="B9" s="6" t="str">
        <f>_xlfn.XLOOKUP(A9,TrainingTable[Training Component],TrainingTable[Category of Training Stimulus],"")</f>
        <v/>
      </c>
      <c r="C9" s="6"/>
      <c r="D9" s="6"/>
      <c r="E9" s="83"/>
      <c r="F9" s="83"/>
      <c r="G9" s="23"/>
      <c r="H9" s="23"/>
      <c r="I9" s="23"/>
      <c r="J9" s="23"/>
      <c r="L9" s="37" t="s">
        <v>3</v>
      </c>
      <c r="M9" s="38">
        <f>SUMIF(Monday_Training_Category,"Speed Development",Monday_Training_Time_Lower)</f>
        <v>0</v>
      </c>
      <c r="N9" s="38">
        <f>SUMIF(Monday_Training_Category,"Speed Development",Monday_Training_Time_Upper)</f>
        <v>0</v>
      </c>
      <c r="O9" s="44">
        <f t="shared" si="0"/>
        <v>0</v>
      </c>
      <c r="P9" s="44">
        <f t="shared" si="1"/>
        <v>0</v>
      </c>
      <c r="Q9" s="38">
        <f>SUMIF(Monday_Training_Category,"Speed Development",Monday_Training_Distance_Lower)</f>
        <v>0</v>
      </c>
      <c r="R9" s="38">
        <f>SUMIF(Monday_Training_Category,"Speed Development",Monday_Training_Distance_Upper)</f>
        <v>0</v>
      </c>
      <c r="S9" s="44">
        <f t="shared" si="2"/>
        <v>0</v>
      </c>
      <c r="T9" s="44">
        <f t="shared" si="3"/>
        <v>0</v>
      </c>
    </row>
    <row r="10" spans="1:20" s="2" customFormat="1" ht="50" customHeight="1">
      <c r="A10" s="6"/>
      <c r="B10" s="6" t="str">
        <f>_xlfn.XLOOKUP(A10,TrainingTable[Training Component],TrainingTable[Category of Training Stimulus],"")</f>
        <v/>
      </c>
      <c r="C10" s="6"/>
      <c r="D10" s="6"/>
      <c r="E10" s="83"/>
      <c r="F10" s="83"/>
      <c r="G10" s="23"/>
      <c r="H10" s="23"/>
      <c r="I10" s="23"/>
      <c r="J10" s="23"/>
      <c r="L10" s="46" t="s">
        <v>72</v>
      </c>
      <c r="M10" s="23">
        <f>SUM(M4:M9)</f>
        <v>32</v>
      </c>
      <c r="N10" s="23">
        <f>SUM(N4:N9)</f>
        <v>47</v>
      </c>
      <c r="O10" s="47">
        <f>M10/M10</f>
        <v>1</v>
      </c>
      <c r="P10" s="45">
        <f t="shared" si="1"/>
        <v>1</v>
      </c>
      <c r="Q10" s="23">
        <f>SUM(Q4:Q9)</f>
        <v>3.9</v>
      </c>
      <c r="R10" s="23">
        <f>SUM(R4:R9)</f>
        <v>6.4</v>
      </c>
      <c r="S10" s="47">
        <f t="shared" si="2"/>
        <v>1</v>
      </c>
      <c r="T10" s="47">
        <f t="shared" si="3"/>
        <v>1</v>
      </c>
    </row>
    <row r="11" spans="1:20" s="2" customFormat="1" ht="50" customHeight="1">
      <c r="A11" s="6"/>
      <c r="B11" s="6" t="str">
        <f>_xlfn.XLOOKUP(A11,TrainingTable[Training Component],TrainingTable[Category of Training Stimulus],"")</f>
        <v/>
      </c>
      <c r="C11" s="6" t="s">
        <v>57</v>
      </c>
      <c r="D11" s="6" t="s">
        <v>57</v>
      </c>
      <c r="E11" s="83"/>
      <c r="F11" s="83"/>
      <c r="G11" s="23"/>
      <c r="H11" s="23"/>
      <c r="I11" s="23"/>
      <c r="J11" s="23"/>
      <c r="L11" s="24"/>
      <c r="M11" s="16"/>
      <c r="N11" s="16"/>
      <c r="O11" s="16"/>
      <c r="P11" s="16"/>
      <c r="Q11" s="16"/>
      <c r="S11" s="16"/>
      <c r="T11" s="16"/>
    </row>
    <row r="12" spans="1:20" s="2" customFormat="1" ht="50" customHeight="1">
      <c r="A12" s="6"/>
      <c r="B12" s="6" t="str">
        <f>_xlfn.XLOOKUP(A12,TrainingTable[Training Component],TrainingTable[Category of Training Stimulus],"")</f>
        <v/>
      </c>
      <c r="C12" s="6" t="s">
        <v>56</v>
      </c>
      <c r="D12" s="6" t="s">
        <v>64</v>
      </c>
      <c r="E12" s="83"/>
      <c r="F12" s="83"/>
      <c r="G12" s="23"/>
      <c r="H12" s="23"/>
      <c r="I12" s="23"/>
      <c r="J12" s="23"/>
      <c r="L12" s="24"/>
      <c r="M12" s="16"/>
      <c r="N12" s="16"/>
      <c r="O12" s="16"/>
      <c r="P12" s="16"/>
      <c r="Q12" s="16"/>
      <c r="S12" s="16"/>
      <c r="T12" s="16"/>
    </row>
    <row r="13" spans="1:20" s="2" customFormat="1" ht="50" customHeight="1">
      <c r="A13" s="6"/>
      <c r="B13" s="6" t="str">
        <f>_xlfn.XLOOKUP(A13,TrainingTable[Training Component],TrainingTable[Category of Training Stimulus],"")</f>
        <v/>
      </c>
      <c r="C13" s="6" t="s">
        <v>57</v>
      </c>
      <c r="D13" s="6" t="s">
        <v>57</v>
      </c>
      <c r="E13" s="83"/>
      <c r="F13" s="83"/>
      <c r="G13" s="23"/>
      <c r="H13" s="23"/>
      <c r="I13" s="23"/>
      <c r="J13" s="23"/>
      <c r="L13" s="24"/>
      <c r="M13" s="16"/>
      <c r="N13" s="16"/>
      <c r="O13" s="16"/>
      <c r="P13" s="16"/>
      <c r="Q13" s="16"/>
      <c r="S13" s="16"/>
      <c r="T13" s="16"/>
    </row>
    <row r="14" spans="1:20" s="2" customFormat="1" ht="50" customHeight="1">
      <c r="A14" s="6"/>
      <c r="B14" s="6" t="str">
        <f>_xlfn.XLOOKUP(A14,TrainingTable[Training Component],TrainingTable[Category of Training Stimulus],"")</f>
        <v/>
      </c>
      <c r="C14" s="6" t="s">
        <v>57</v>
      </c>
      <c r="D14" s="6" t="s">
        <v>57</v>
      </c>
      <c r="E14" s="83"/>
      <c r="F14" s="83"/>
      <c r="G14" s="23"/>
      <c r="H14" s="23"/>
      <c r="I14" s="23"/>
      <c r="J14" s="23"/>
      <c r="L14" s="24"/>
      <c r="M14" s="16"/>
      <c r="N14" s="16"/>
      <c r="O14" s="16"/>
      <c r="P14" s="16"/>
      <c r="Q14" s="16"/>
      <c r="S14" s="16"/>
      <c r="T14" s="16"/>
    </row>
    <row r="15" spans="1:20" s="2" customFormat="1" ht="50" customHeight="1">
      <c r="A15" s="6"/>
      <c r="B15" s="6" t="str">
        <f>_xlfn.XLOOKUP(A15,TrainingTable[Training Component],TrainingTable[Category of Training Stimulus],"")</f>
        <v/>
      </c>
      <c r="C15" s="6" t="s">
        <v>57</v>
      </c>
      <c r="D15" s="6" t="s">
        <v>57</v>
      </c>
      <c r="E15" s="83"/>
      <c r="F15" s="83"/>
      <c r="G15" s="23"/>
      <c r="H15" s="23"/>
      <c r="I15" s="23"/>
      <c r="J15" s="23"/>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143" priority="361">
      <formula>$B$4="Recovery"</formula>
    </cfRule>
    <cfRule type="expression" dxfId="1142" priority="362">
      <formula>$B$4="Stretching and Mobility"</formula>
    </cfRule>
    <cfRule type="expression" dxfId="1141" priority="363">
      <formula>$B$4="Aerobic Running"</formula>
    </cfRule>
    <cfRule type="expression" dxfId="1140" priority="364">
      <formula>$B$4="Turnover and Pace Work"</formula>
    </cfRule>
    <cfRule type="expression" dxfId="1139" priority="365">
      <formula>$B$4="Threshold"</formula>
    </cfRule>
    <cfRule type="expression" dxfId="1138" priority="366">
      <formula>$B$4="VO2 Max"</formula>
    </cfRule>
    <cfRule type="expression" dxfId="1137" priority="367">
      <formula>$B$4="Lactate Tolerance"</formula>
    </cfRule>
    <cfRule type="expression" dxfId="1136" priority="368">
      <formula>$B$4="Speed Development"</formula>
    </cfRule>
  </conditionalFormatting>
  <conditionalFormatting sqref="A5:F5">
    <cfRule type="expression" dxfId="1135" priority="169">
      <formula>$B$5="Recovery"</formula>
    </cfRule>
    <cfRule type="expression" dxfId="1134" priority="170">
      <formula>$B$5="Stretching and Mobility"</formula>
    </cfRule>
    <cfRule type="expression" dxfId="1133" priority="171">
      <formula>$B$5="Aerobic Running"</formula>
    </cfRule>
    <cfRule type="expression" dxfId="1132" priority="172">
      <formula>$B$5="Turnover and Pace Work"</formula>
    </cfRule>
    <cfRule type="expression" dxfId="1131" priority="173">
      <formula>$B$5="Threshold"</formula>
    </cfRule>
    <cfRule type="expression" dxfId="1130" priority="174">
      <formula>$B$5="VO2 Max"</formula>
    </cfRule>
    <cfRule type="expression" dxfId="1129" priority="175">
      <formula>$B$5="Lactate Tolerance"</formula>
    </cfRule>
    <cfRule type="expression" dxfId="1128" priority="176">
      <formula>$B$5="Speed Development"</formula>
    </cfRule>
  </conditionalFormatting>
  <conditionalFormatting sqref="A6:F6">
    <cfRule type="expression" dxfId="1127" priority="161">
      <formula>$B$6="Recovery"</formula>
    </cfRule>
    <cfRule type="expression" dxfId="1126" priority="162">
      <formula>$B$6="Stretching and Mobility"</formula>
    </cfRule>
    <cfRule type="expression" dxfId="1125" priority="163">
      <formula>$B$6="Aerobic Running"</formula>
    </cfRule>
    <cfRule type="expression" dxfId="1124" priority="164">
      <formula>$B$6="Turnover and Pace Work"</formula>
    </cfRule>
    <cfRule type="expression" dxfId="1123" priority="165">
      <formula>$B$6="Threshold"</formula>
    </cfRule>
    <cfRule type="expression" dxfId="1122" priority="166">
      <formula>$B$6="VO2 Max"</formula>
    </cfRule>
    <cfRule type="expression" dxfId="1121" priority="167">
      <formula>$B$6="Lactate Tolerance"</formula>
    </cfRule>
    <cfRule type="expression" dxfId="1120" priority="168">
      <formula>$B$6="Speed Development"</formula>
    </cfRule>
  </conditionalFormatting>
  <conditionalFormatting sqref="A7:F7">
    <cfRule type="expression" dxfId="1119" priority="153">
      <formula>$B$7="Recovery"</formula>
    </cfRule>
    <cfRule type="expression" dxfId="1118" priority="154">
      <formula>$B$7="Stretching and Mobility"</formula>
    </cfRule>
    <cfRule type="expression" dxfId="1117" priority="155">
      <formula>$B$7="Aerobic Running"</formula>
    </cfRule>
    <cfRule type="expression" dxfId="1116" priority="156">
      <formula>$B$7="Turnover and Pace Work"</formula>
    </cfRule>
    <cfRule type="expression" dxfId="1115" priority="157">
      <formula>$B$7="Threshold"</formula>
    </cfRule>
    <cfRule type="expression" dxfId="1114" priority="158">
      <formula>$B$7="VO2 Max"</formula>
    </cfRule>
    <cfRule type="expression" dxfId="1113" priority="159">
      <formula>$B$7="Lactate Tolerance"</formula>
    </cfRule>
    <cfRule type="expression" dxfId="1112" priority="160">
      <formula>$B$7="Speed Development"</formula>
    </cfRule>
  </conditionalFormatting>
  <conditionalFormatting sqref="A8:F8">
    <cfRule type="expression" dxfId="1111" priority="145">
      <formula>$B$8="Recovery"</formula>
    </cfRule>
    <cfRule type="expression" dxfId="1110" priority="146">
      <formula>$B$8="Stretching and Mobility"</formula>
    </cfRule>
    <cfRule type="expression" dxfId="1109" priority="147">
      <formula>$B$8="Aerobic Running"</formula>
    </cfRule>
    <cfRule type="expression" dxfId="1108" priority="148">
      <formula>$B$8="Turnover and Pace Work"</formula>
    </cfRule>
    <cfRule type="expression" dxfId="1107" priority="149">
      <formula>$B$8="Threshold"</formula>
    </cfRule>
    <cfRule type="expression" dxfId="1106" priority="150">
      <formula>$B$8="VO2 Max"</formula>
    </cfRule>
    <cfRule type="expression" dxfId="1105" priority="151">
      <formula>$B$8="Lactate Tolerance"</formula>
    </cfRule>
    <cfRule type="expression" dxfId="1104" priority="152">
      <formula>$B$8="Speed Development"</formula>
    </cfRule>
  </conditionalFormatting>
  <conditionalFormatting sqref="A9:F9">
    <cfRule type="expression" dxfId="1103" priority="137">
      <formula>$B$9="Recovery"</formula>
    </cfRule>
    <cfRule type="expression" dxfId="1102" priority="138">
      <formula>$B$9="Stretching and Mobility"</formula>
    </cfRule>
    <cfRule type="expression" dxfId="1101" priority="139">
      <formula>$B$9="Aerobic Running"</formula>
    </cfRule>
    <cfRule type="expression" dxfId="1100" priority="140">
      <formula>$B$9="Turnover and Pace Work"</formula>
    </cfRule>
    <cfRule type="expression" dxfId="1099" priority="141">
      <formula>$B$9="Threshold"</formula>
    </cfRule>
    <cfRule type="expression" dxfId="1098" priority="142">
      <formula>$B$9="VO2 Max"</formula>
    </cfRule>
    <cfRule type="expression" dxfId="1097" priority="143">
      <formula>$B$9="Lactate Tolerance"</formula>
    </cfRule>
    <cfRule type="expression" dxfId="1096" priority="144">
      <formula>$B$9="Speed Development"</formula>
    </cfRule>
  </conditionalFormatting>
  <conditionalFormatting sqref="A10:F10">
    <cfRule type="expression" dxfId="1095" priority="129">
      <formula>$B$10="Recovery"</formula>
    </cfRule>
    <cfRule type="expression" dxfId="1094" priority="130">
      <formula>$B$10="Stretching and Mobility"</formula>
    </cfRule>
    <cfRule type="expression" dxfId="1093" priority="131">
      <formula>$B$10="Aerobic Running"</formula>
    </cfRule>
    <cfRule type="expression" dxfId="1092" priority="132">
      <formula>$B$10="Turnover and Pace Work"</formula>
    </cfRule>
    <cfRule type="expression" dxfId="1091" priority="133">
      <formula>$B$10="Threshold"</formula>
    </cfRule>
    <cfRule type="expression" dxfId="1090" priority="134">
      <formula>$B$10="VO2 Max"</formula>
    </cfRule>
    <cfRule type="expression" dxfId="1089" priority="135">
      <formula>$B$10="Lactate Tolerance"</formula>
    </cfRule>
    <cfRule type="expression" dxfId="1088" priority="136">
      <formula>$B$10="Speed Development"</formula>
    </cfRule>
  </conditionalFormatting>
  <conditionalFormatting sqref="A11:F11">
    <cfRule type="expression" dxfId="1087" priority="121">
      <formula>$B$11="Recovery"</formula>
    </cfRule>
    <cfRule type="expression" dxfId="1086" priority="122">
      <formula>$B$11="Stretching and Mobility"</formula>
    </cfRule>
    <cfRule type="expression" dxfId="1085" priority="123">
      <formula>$B$11="Aerobic Running"</formula>
    </cfRule>
    <cfRule type="expression" dxfId="1084" priority="124">
      <formula>$B$11="Turnover and Pace Work"</formula>
    </cfRule>
    <cfRule type="expression" dxfId="1083" priority="125">
      <formula>$B$11="Threshold"</formula>
    </cfRule>
    <cfRule type="expression" dxfId="1082" priority="126">
      <formula>$B$11="VO2 Max"</formula>
    </cfRule>
    <cfRule type="expression" dxfId="1081" priority="127">
      <formula>$B$11="Lactate Tolerance"</formula>
    </cfRule>
    <cfRule type="expression" dxfId="1080" priority="128">
      <formula>$B$11="Speed Development"</formula>
    </cfRule>
  </conditionalFormatting>
  <conditionalFormatting sqref="A12:F12">
    <cfRule type="expression" dxfId="1079" priority="113">
      <formula>$B$12="Recovery"</formula>
    </cfRule>
    <cfRule type="expression" dxfId="1078" priority="114">
      <formula>$B$12="Stretching and Mobility"</formula>
    </cfRule>
    <cfRule type="expression" dxfId="1077" priority="115">
      <formula>$B$12="Aerobic Running"</formula>
    </cfRule>
    <cfRule type="expression" dxfId="1076" priority="116">
      <formula>$B$12="Turnover and Pace Work"</formula>
    </cfRule>
    <cfRule type="expression" dxfId="1075" priority="117">
      <formula>$B$12="Threshold"</formula>
    </cfRule>
    <cfRule type="expression" dxfId="1074" priority="118">
      <formula>$B$12="VO2 Max"</formula>
    </cfRule>
    <cfRule type="expression" dxfId="1073" priority="119">
      <formula>$B$12="Lactate Tolerance"</formula>
    </cfRule>
    <cfRule type="expression" dxfId="1072" priority="120">
      <formula>$B$12="Speed Development"</formula>
    </cfRule>
  </conditionalFormatting>
  <conditionalFormatting sqref="A13:F13">
    <cfRule type="expression" dxfId="1071" priority="105">
      <formula>$B$13="Recovery"</formula>
    </cfRule>
    <cfRule type="expression" dxfId="1070" priority="106">
      <formula>$B$13="Stretching and Mobility"</formula>
    </cfRule>
    <cfRule type="expression" dxfId="1069" priority="107">
      <formula>$B$13="Aerobic Running"</formula>
    </cfRule>
    <cfRule type="expression" dxfId="1068" priority="108">
      <formula>$B$13="Turnover and Pace Work"</formula>
    </cfRule>
    <cfRule type="expression" dxfId="1067" priority="109">
      <formula>$B$13="Threshold"</formula>
    </cfRule>
    <cfRule type="expression" dxfId="1066" priority="110">
      <formula>$B$13="VO2 Max"</formula>
    </cfRule>
    <cfRule type="expression" dxfId="1065" priority="111">
      <formula>$B$13="Lactate Tolerance"</formula>
    </cfRule>
    <cfRule type="expression" dxfId="1064" priority="112">
      <formula>$B$13="Speed Development"</formula>
    </cfRule>
  </conditionalFormatting>
  <conditionalFormatting sqref="A14:F14">
    <cfRule type="expression" dxfId="1063" priority="97">
      <formula>$B$14="Recovery"</formula>
    </cfRule>
    <cfRule type="expression" dxfId="1062" priority="98">
      <formula>$B$14="Stretching and Mobility"</formula>
    </cfRule>
    <cfRule type="expression" dxfId="1061" priority="99">
      <formula>$B$14="Aerobic Running"</formula>
    </cfRule>
    <cfRule type="expression" dxfId="1060" priority="100">
      <formula>$B$14="Turnover and Pace Work"</formula>
    </cfRule>
    <cfRule type="expression" dxfId="1059" priority="101">
      <formula>$B$14="Threshold"</formula>
    </cfRule>
    <cfRule type="expression" dxfId="1058" priority="102">
      <formula>$B$14="VO2 Max"</formula>
    </cfRule>
    <cfRule type="expression" dxfId="1057" priority="103">
      <formula>$B$14="Lactate Tolerance"</formula>
    </cfRule>
    <cfRule type="expression" dxfId="1056" priority="104">
      <formula>$B$14="Speed Development"</formula>
    </cfRule>
  </conditionalFormatting>
  <conditionalFormatting sqref="A15:F15">
    <cfRule type="expression" dxfId="1055" priority="89">
      <formula>$B$15="Recovery"</formula>
    </cfRule>
    <cfRule type="expression" dxfId="1054" priority="90">
      <formula>$B$15="Stretching and Mobility"</formula>
    </cfRule>
    <cfRule type="expression" dxfId="1053" priority="91">
      <formula>$B$15="Aerobic Running"</formula>
    </cfRule>
    <cfRule type="expression" dxfId="1052" priority="92">
      <formula>$B$15="Turnover and Pace Work"</formula>
    </cfRule>
    <cfRule type="expression" dxfId="1051" priority="93">
      <formula>$B$15="Threshold"</formula>
    </cfRule>
    <cfRule type="expression" dxfId="1050" priority="94">
      <formula>$B$15="VO2 Max"</formula>
    </cfRule>
    <cfRule type="expression" dxfId="1049" priority="95">
      <formula>$B$15="Lactate Tolerance"</formula>
    </cfRule>
    <cfRule type="expression" dxfId="1048" priority="96">
      <formula>$B$15="Speed Development"</formula>
    </cfRule>
  </conditionalFormatting>
  <conditionalFormatting sqref="A16:F16">
    <cfRule type="expression" dxfId="1047" priority="81">
      <formula>$B$16="Recovery"</formula>
    </cfRule>
    <cfRule type="expression" dxfId="1046" priority="82">
      <formula>$B$16="Stretching and Mobility"</formula>
    </cfRule>
    <cfRule type="expression" dxfId="1045" priority="83">
      <formula>$B$16="Aerobic Running"</formula>
    </cfRule>
    <cfRule type="expression" dxfId="1044" priority="84">
      <formula>$B$16="Turnover and Pace Work"</formula>
    </cfRule>
    <cfRule type="expression" dxfId="1043" priority="85">
      <formula>$B$16="Threshold"</formula>
    </cfRule>
    <cfRule type="expression" dxfId="1042" priority="86">
      <formula>$B$16="VO2 Max"</formula>
    </cfRule>
    <cfRule type="expression" dxfId="1041" priority="87">
      <formula>$B$16="Lactate Tolerance"</formula>
    </cfRule>
    <cfRule type="expression" dxfId="1040" priority="88">
      <formula>$B$16="Speed Development"</formula>
    </cfRule>
  </conditionalFormatting>
  <conditionalFormatting sqref="A17:F17">
    <cfRule type="expression" dxfId="1039" priority="73">
      <formula>$B$17="Recovery"</formula>
    </cfRule>
    <cfRule type="expression" dxfId="1038" priority="74">
      <formula>$B$17="Stretching and Mobility"</formula>
    </cfRule>
    <cfRule type="expression" dxfId="1037" priority="75">
      <formula>$B$17="Aerobic Running"</formula>
    </cfRule>
    <cfRule type="expression" dxfId="1036" priority="76">
      <formula>$B$17="Turnover and Pace Work"</formula>
    </cfRule>
    <cfRule type="expression" dxfId="1035" priority="77">
      <formula>$B$17="Threshold"</formula>
    </cfRule>
    <cfRule type="expression" dxfId="1034" priority="78">
      <formula>$B$17="VO2 Max"</formula>
    </cfRule>
    <cfRule type="expression" dxfId="1033" priority="79">
      <formula>$B$17="Lactate Tolerance"</formula>
    </cfRule>
    <cfRule type="expression" dxfId="1032" priority="80">
      <formula>$B$17="Speed Development"</formula>
    </cfRule>
  </conditionalFormatting>
  <conditionalFormatting sqref="A18:F18">
    <cfRule type="expression" dxfId="1031" priority="65">
      <formula>$B$18="Recovery"</formula>
    </cfRule>
    <cfRule type="expression" dxfId="1030" priority="66">
      <formula>$B$18="Stretching and Mobility"</formula>
    </cfRule>
    <cfRule type="expression" dxfId="1029" priority="67">
      <formula>$B$18="Aerobic Running"</formula>
    </cfRule>
    <cfRule type="expression" dxfId="1028" priority="68">
      <formula>$B$18="Turnover and Pace Work"</formula>
    </cfRule>
    <cfRule type="expression" dxfId="1027" priority="69">
      <formula>$B$18="Threshold"</formula>
    </cfRule>
    <cfRule type="expression" dxfId="1026" priority="70">
      <formula>$B$18="VO2 Max"</formula>
    </cfRule>
    <cfRule type="expression" dxfId="1025" priority="71">
      <formula>$B$18="Lactate Tolerance"</formula>
    </cfRule>
    <cfRule type="expression" dxfId="1024" priority="72">
      <formula>$B$18="Speed Development"</formula>
    </cfRule>
  </conditionalFormatting>
  <conditionalFormatting sqref="A19:F19">
    <cfRule type="expression" dxfId="1023" priority="57">
      <formula>$B$19="Recovery"</formula>
    </cfRule>
    <cfRule type="expression" dxfId="1022" priority="58">
      <formula>$B$19="Stretching and Mobility"</formula>
    </cfRule>
    <cfRule type="expression" dxfId="1021" priority="59">
      <formula>$B$19="Aerobic Running"</formula>
    </cfRule>
    <cfRule type="expression" dxfId="1020" priority="60">
      <formula>$B$19="Turnover and Pace Work"</formula>
    </cfRule>
    <cfRule type="expression" dxfId="1019" priority="61">
      <formula>$B$19="Threshold"</formula>
    </cfRule>
    <cfRule type="expression" dxfId="1018" priority="62">
      <formula>$B$19="VO2 Max"</formula>
    </cfRule>
    <cfRule type="expression" dxfId="1017" priority="63">
      <formula>$B$19="Lactate Tolerance"</formula>
    </cfRule>
    <cfRule type="expression" dxfId="1016" priority="64">
      <formula>$B$19="Speed Development"</formula>
    </cfRule>
  </conditionalFormatting>
  <conditionalFormatting sqref="A20:F20">
    <cfRule type="expression" dxfId="1015" priority="49">
      <formula>$B$20="Recovery"</formula>
    </cfRule>
    <cfRule type="expression" dxfId="1014" priority="50">
      <formula>$B$20="Stretching and Mobility"</formula>
    </cfRule>
    <cfRule type="expression" dxfId="1013" priority="51">
      <formula>$B$20="Aerobic Running"</formula>
    </cfRule>
    <cfRule type="expression" dxfId="1012" priority="52">
      <formula>$B$20="Turnover and Pace Work"</formula>
    </cfRule>
    <cfRule type="expression" dxfId="1011" priority="53">
      <formula>$B$20="Threshold"</formula>
    </cfRule>
    <cfRule type="expression" dxfId="1010" priority="54">
      <formula>$B$20="VO2 Max"</formula>
    </cfRule>
    <cfRule type="expression" dxfId="1009" priority="55">
      <formula>$B$20="Lactate Tolerance"</formula>
    </cfRule>
    <cfRule type="expression" dxfId="1008" priority="56">
      <formula>$B$20="Speed Development"</formula>
    </cfRule>
  </conditionalFormatting>
  <conditionalFormatting sqref="A21:F21">
    <cfRule type="expression" dxfId="1007" priority="41">
      <formula>$B$21="Recovery"</formula>
    </cfRule>
    <cfRule type="expression" dxfId="1006" priority="42">
      <formula>$B$21="Stretching and Mobility"</formula>
    </cfRule>
    <cfRule type="expression" dxfId="1005" priority="43">
      <formula>$B$21="Aerobic Running"</formula>
    </cfRule>
    <cfRule type="expression" dxfId="1004" priority="44">
      <formula>$B$21="Turnover and Pace Work"</formula>
    </cfRule>
    <cfRule type="expression" dxfId="1003" priority="45">
      <formula>$B$21="Threshold"</formula>
    </cfRule>
    <cfRule type="expression" dxfId="1002" priority="46">
      <formula>$B$21="VO2 Max"</formula>
    </cfRule>
    <cfRule type="expression" dxfId="1001" priority="47">
      <formula>$B$21="Lactate Tolerance"</formula>
    </cfRule>
    <cfRule type="expression" dxfId="1000" priority="48">
      <formula>$B$21="Speed Development"</formula>
    </cfRule>
  </conditionalFormatting>
  <conditionalFormatting sqref="A22:F22">
    <cfRule type="expression" dxfId="999" priority="33">
      <formula>$B$22="Recovery"</formula>
    </cfRule>
    <cfRule type="expression" dxfId="998" priority="34">
      <formula>$B$22="Stretching and Mobility"</formula>
    </cfRule>
    <cfRule type="expression" dxfId="997" priority="35">
      <formula>$B$22="Aerobic Running"</formula>
    </cfRule>
    <cfRule type="expression" dxfId="996" priority="36">
      <formula>$B$22="Turnover and Pace Work"</formula>
    </cfRule>
    <cfRule type="expression" dxfId="995" priority="37">
      <formula>$B$22="Threshold"</formula>
    </cfRule>
    <cfRule type="expression" dxfId="994" priority="38">
      <formula>$B$22="VO2 Max"</formula>
    </cfRule>
    <cfRule type="expression" dxfId="993" priority="39">
      <formula>$B$22="Lactate Tolerance"</formula>
    </cfRule>
    <cfRule type="expression" dxfId="992" priority="40">
      <formula>$B$22="Speed Development"</formula>
    </cfRule>
  </conditionalFormatting>
  <conditionalFormatting sqref="A23:F23">
    <cfRule type="expression" dxfId="991" priority="25">
      <formula>$B$23="Recovery"</formula>
    </cfRule>
    <cfRule type="expression" dxfId="990" priority="26">
      <formula>$B$23="Stretching and Mobility"</formula>
    </cfRule>
    <cfRule type="expression" dxfId="989" priority="27">
      <formula>$B$23="Aerobic Running"</formula>
    </cfRule>
    <cfRule type="expression" dxfId="988" priority="28">
      <formula>$B$23="Turnover and Pace Work"</formula>
    </cfRule>
    <cfRule type="expression" dxfId="987" priority="29">
      <formula>$B$23="Threshold"</formula>
    </cfRule>
    <cfRule type="expression" dxfId="986" priority="30">
      <formula>$B$23="VO2 Max"</formula>
    </cfRule>
    <cfRule type="expression" dxfId="985" priority="31">
      <formula>$B$23="Lactate Tolerance"</formula>
    </cfRule>
    <cfRule type="expression" dxfId="984" priority="32">
      <formula>$B$23="Speed Development"</formula>
    </cfRule>
  </conditionalFormatting>
  <conditionalFormatting sqref="A24:F24">
    <cfRule type="expression" dxfId="983" priority="17">
      <formula>$B$24="Recovery"</formula>
    </cfRule>
    <cfRule type="expression" dxfId="982" priority="18">
      <formula>$B$24="Stretching and Mobility"</formula>
    </cfRule>
    <cfRule type="expression" dxfId="981" priority="19">
      <formula>$B$24="Aerobic Running"</formula>
    </cfRule>
    <cfRule type="expression" dxfId="980" priority="20">
      <formula>$B$24="Turnover and Pace Work"</formula>
    </cfRule>
    <cfRule type="expression" dxfId="979" priority="21">
      <formula>$B$24="Threshold"</formula>
    </cfRule>
    <cfRule type="expression" dxfId="978" priority="22">
      <formula>$B$24="VO2 Max"</formula>
    </cfRule>
    <cfRule type="expression" dxfId="977" priority="23">
      <formula>$B$24="Lactate Tolerance"</formula>
    </cfRule>
    <cfRule type="expression" dxfId="976" priority="24">
      <formula>$B$24="Speed Development"</formula>
    </cfRule>
  </conditionalFormatting>
  <conditionalFormatting sqref="A25:F25">
    <cfRule type="expression" dxfId="975" priority="9">
      <formula>$B$25="Recovery"</formula>
    </cfRule>
    <cfRule type="expression" dxfId="974" priority="10">
      <formula>$B$25="Stretching and Mobility"</formula>
    </cfRule>
    <cfRule type="expression" dxfId="973" priority="11">
      <formula>$B$25="Aerobic Running"</formula>
    </cfRule>
    <cfRule type="expression" dxfId="972" priority="12">
      <formula>$B$25="Turnover and Pace Work"</formula>
    </cfRule>
    <cfRule type="expression" dxfId="971" priority="13">
      <formula>$B$25="Threshold"</formula>
    </cfRule>
    <cfRule type="expression" dxfId="970" priority="14">
      <formula>$B$25="VO2 Max"</formula>
    </cfRule>
    <cfRule type="expression" dxfId="969" priority="15">
      <formula>$B$25="Lactate Tolerance"</formula>
    </cfRule>
    <cfRule type="expression" dxfId="968" priority="16">
      <formula>$B$25="Speed Development"</formula>
    </cfRule>
  </conditionalFormatting>
  <conditionalFormatting sqref="A26:F26">
    <cfRule type="expression" dxfId="967" priority="1">
      <formula>$B$26="Recovery"</formula>
    </cfRule>
    <cfRule type="expression" dxfId="966" priority="2">
      <formula>$B$26="Stretching and Mobility"</formula>
    </cfRule>
    <cfRule type="expression" dxfId="965" priority="3">
      <formula>$B$26="Aerobic Running"</formula>
    </cfRule>
    <cfRule type="expression" dxfId="964" priority="4">
      <formula>$B$26="Turnover and Pace Work"</formula>
    </cfRule>
    <cfRule type="expression" dxfId="963" priority="5">
      <formula>$B$26="Threshold"</formula>
    </cfRule>
    <cfRule type="expression" dxfId="962" priority="6">
      <formula>$B$26="VO2 Max"</formula>
    </cfRule>
    <cfRule type="expression" dxfId="961" priority="7">
      <formula>$B$26="Lactate Tolerance"</formula>
    </cfRule>
    <cfRule type="expression" dxfId="960" priority="8">
      <formula>$B$26="Speed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J6" sqref="J6"/>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45741</v>
      </c>
      <c r="C1" s="20" t="s">
        <v>78</v>
      </c>
      <c r="D1" s="20" t="s">
        <v>171</v>
      </c>
      <c r="E1" s="92" t="s">
        <v>196</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197</v>
      </c>
      <c r="F4" s="83"/>
      <c r="G4" s="23">
        <v>8</v>
      </c>
      <c r="H4" s="23">
        <v>12</v>
      </c>
      <c r="I4" s="23">
        <v>1</v>
      </c>
      <c r="J4" s="23">
        <v>1.5</v>
      </c>
      <c r="K4" s="2"/>
      <c r="L4" s="27" t="s">
        <v>69</v>
      </c>
      <c r="M4" s="28">
        <f>SUMIF($B$4:$B$26,"Aerobic Running",G4:G26)</f>
        <v>10</v>
      </c>
      <c r="N4" s="28">
        <f>SUMIF($B$4:$B$26,"Aerobic Running",H4:H26)</f>
        <v>14</v>
      </c>
      <c r="O4" s="39">
        <f>M4/$M$10</f>
        <v>0.66666666666666663</v>
      </c>
      <c r="P4" s="39">
        <f>N4/$N$10</f>
        <v>0.60869565217391308</v>
      </c>
      <c r="Q4" s="28">
        <f>SUMIF($B$4:$B$26,"Aerobic Running",I4:I26)</f>
        <v>1.2</v>
      </c>
      <c r="R4" s="28">
        <f>SUMIF($B$4:$B$26,"Aerobic Running",J4:J26)</f>
        <v>1.7</v>
      </c>
      <c r="S4" s="39">
        <f>Q4/$Q$10</f>
        <v>0.6</v>
      </c>
      <c r="T4" s="39">
        <f>R4/$R$10</f>
        <v>0.47222222222222221</v>
      </c>
    </row>
    <row r="5" spans="1:20" ht="50" customHeight="1">
      <c r="A5" s="6" t="s">
        <v>43</v>
      </c>
      <c r="B5" s="6" t="str">
        <f>_xlfn.XLOOKUP(A5,TrainingTable[Training Component],TrainingTable[Category of Training Stimulus],"")</f>
        <v>Turnover and Pace Work</v>
      </c>
      <c r="C5" s="6" t="s">
        <v>56</v>
      </c>
      <c r="D5" s="6" t="s">
        <v>64</v>
      </c>
      <c r="E5" s="83" t="s">
        <v>202</v>
      </c>
      <c r="F5" s="83"/>
      <c r="G5" s="23">
        <v>1</v>
      </c>
      <c r="H5" s="23">
        <v>2</v>
      </c>
      <c r="I5" s="23">
        <v>0.1</v>
      </c>
      <c r="J5" s="23">
        <v>0.2</v>
      </c>
      <c r="K5" s="2"/>
      <c r="L5" s="29" t="s">
        <v>34</v>
      </c>
      <c r="M5" s="30">
        <f>SUMIF($B$4:$B$26,"Turnover and Pace Work",G4:G26)</f>
        <v>3</v>
      </c>
      <c r="N5" s="30">
        <f>SUMIF($B$4:$B$26,"Turnover and Pace Work",H4:H26)</f>
        <v>4</v>
      </c>
      <c r="O5" s="40">
        <f>M5/$M$10</f>
        <v>0.2</v>
      </c>
      <c r="P5" s="40">
        <f>N5/$N$10</f>
        <v>0.17391304347826086</v>
      </c>
      <c r="Q5" s="30">
        <f>SUMIF($B$4:$B$26,"Turnover and Pace Work",I4:I26)</f>
        <v>0.30000000000000004</v>
      </c>
      <c r="R5" s="30">
        <f>SUMIF($B$4:$B$26,"Turnover and Pace Work",J4:J26)</f>
        <v>0.4</v>
      </c>
      <c r="S5" s="40">
        <f t="shared" ref="S5:S10" si="0">Q5/$Q$10</f>
        <v>0.15000000000000002</v>
      </c>
      <c r="T5" s="40">
        <f t="shared" ref="T5:T10" si="1">R5/$R$10</f>
        <v>0.11111111111111112</v>
      </c>
    </row>
    <row r="6" spans="1:20" ht="50" customHeight="1">
      <c r="A6" s="6" t="s">
        <v>78</v>
      </c>
      <c r="B6" s="6" t="str">
        <f>_xlfn.XLOOKUP(A6,TrainingTable[Training Component],TrainingTable[Category of Training Stimulus],"")</f>
        <v>Lactate Tolerance</v>
      </c>
      <c r="C6" s="6" t="s">
        <v>56</v>
      </c>
      <c r="D6" s="6" t="s">
        <v>64</v>
      </c>
      <c r="E6" s="83" t="s">
        <v>198</v>
      </c>
      <c r="F6" s="83"/>
      <c r="G6" s="23">
        <v>2</v>
      </c>
      <c r="H6" s="23">
        <v>5</v>
      </c>
      <c r="I6" s="23">
        <v>0.5</v>
      </c>
      <c r="J6" s="23">
        <v>1.5</v>
      </c>
      <c r="K6" s="2"/>
      <c r="L6" s="31" t="s">
        <v>22</v>
      </c>
      <c r="M6" s="32">
        <f>SUMIF($B$4:$B$26,"Threshold",G4:G26)</f>
        <v>0</v>
      </c>
      <c r="N6" s="32">
        <f>SUMIF($B$4:$B$26,"Threshold",H4:H26)</f>
        <v>0</v>
      </c>
      <c r="O6" s="41">
        <f>M6/$M$10</f>
        <v>0</v>
      </c>
      <c r="P6" s="41">
        <f>N6/$N$10</f>
        <v>0</v>
      </c>
      <c r="Q6" s="32">
        <f>SUMIF($B$4:$B$26,"Threshold",I4:I26)</f>
        <v>0</v>
      </c>
      <c r="R6" s="32">
        <f>SUMIF($B$4:$B$26,"Threshold",J4:J26)</f>
        <v>0</v>
      </c>
      <c r="S6" s="41">
        <f t="shared" si="0"/>
        <v>0</v>
      </c>
      <c r="T6" s="41">
        <f t="shared" si="1"/>
        <v>0</v>
      </c>
    </row>
    <row r="7" spans="1:20" ht="50" customHeight="1">
      <c r="A7" s="6" t="s">
        <v>14</v>
      </c>
      <c r="B7" s="6" t="str">
        <f>_xlfn.XLOOKUP(A7,TrainingTable[Training Component],TrainingTable[Category of Training Stimulus],"")</f>
        <v>Aerobic Running</v>
      </c>
      <c r="C7" s="6" t="s">
        <v>55</v>
      </c>
      <c r="D7" s="6" t="s">
        <v>67</v>
      </c>
      <c r="E7" s="83" t="s">
        <v>199</v>
      </c>
      <c r="F7" s="83"/>
      <c r="G7" s="23">
        <v>2</v>
      </c>
      <c r="H7" s="23">
        <v>2</v>
      </c>
      <c r="I7" s="23">
        <v>0.2</v>
      </c>
      <c r="J7" s="23">
        <v>0.2</v>
      </c>
      <c r="K7" s="2"/>
      <c r="L7" s="35" t="s">
        <v>1</v>
      </c>
      <c r="M7" s="36">
        <f>SUMIF($B$4:$B$26,"VO2 Max",G4:G26)</f>
        <v>0</v>
      </c>
      <c r="N7" s="36">
        <f>SUMIF($B$4:$B$26,"VO2 Max",H4:H26)</f>
        <v>0</v>
      </c>
      <c r="O7" s="42">
        <f>M7/$M$10</f>
        <v>0</v>
      </c>
      <c r="P7" s="42">
        <f>N7/$N$10</f>
        <v>0</v>
      </c>
      <c r="Q7" s="36">
        <f>SUMIF($B$4:$B$26,"VO2 Max",I4:I26)</f>
        <v>0</v>
      </c>
      <c r="R7" s="36">
        <f>SUMIF($B$4:$B$26,"VO2 Max",J4:J26)</f>
        <v>0</v>
      </c>
      <c r="S7" s="42">
        <f t="shared" si="0"/>
        <v>0</v>
      </c>
      <c r="T7" s="42">
        <f t="shared" si="1"/>
        <v>0</v>
      </c>
    </row>
    <row r="8" spans="1:20" ht="50" customHeight="1">
      <c r="A8" s="6" t="s">
        <v>42</v>
      </c>
      <c r="B8" s="6" t="str">
        <f>_xlfn.XLOOKUP(A8,TrainingTable[Training Component],TrainingTable[Category of Training Stimulus],"")</f>
        <v>Turnover and Pace Work</v>
      </c>
      <c r="C8" s="6" t="s">
        <v>55</v>
      </c>
      <c r="D8" s="6" t="s">
        <v>67</v>
      </c>
      <c r="E8" s="83" t="s">
        <v>200</v>
      </c>
      <c r="F8" s="83"/>
      <c r="G8" s="23">
        <v>2</v>
      </c>
      <c r="H8" s="23">
        <v>2</v>
      </c>
      <c r="I8" s="23">
        <v>0.2</v>
      </c>
      <c r="J8" s="23">
        <v>0.2</v>
      </c>
      <c r="K8" s="2"/>
      <c r="L8" s="33" t="s">
        <v>2</v>
      </c>
      <c r="M8" s="34">
        <f>SUMIF($B$4:$B$26,"Lactate Tolerance",G4:G26)</f>
        <v>2</v>
      </c>
      <c r="N8" s="34">
        <f>SUMIF($B$4:$B$26,"Lactate Tolerance",H4:H26)</f>
        <v>5</v>
      </c>
      <c r="O8" s="43">
        <f>M8/$M$10</f>
        <v>0.13333333333333333</v>
      </c>
      <c r="P8" s="43">
        <f>N8/$N$10</f>
        <v>0.21739130434782608</v>
      </c>
      <c r="Q8" s="34">
        <f>SUMIF($B$4:$B$26,"Lactate Tolerance",I4:I26)</f>
        <v>0.5</v>
      </c>
      <c r="R8" s="34">
        <f>SUMIF($B$4:$B$26,"Lactate Tolerance",J4:J26)</f>
        <v>1.5</v>
      </c>
      <c r="S8" s="43">
        <f t="shared" si="0"/>
        <v>0.25</v>
      </c>
      <c r="T8" s="43">
        <f t="shared" si="1"/>
        <v>0.41666666666666663</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M9/$M$10</f>
        <v>0</v>
      </c>
      <c r="P9" s="44">
        <f>N9/$N$10</f>
        <v>0</v>
      </c>
      <c r="Q9" s="38">
        <f>SUMIF($B$4:$B$26,"Speed Development",I4:I26)</f>
        <v>0</v>
      </c>
      <c r="R9" s="38">
        <f>SUMIF($B$4:$B$26,"Speed Development",J4:J26)</f>
        <v>0</v>
      </c>
      <c r="S9" s="44">
        <f t="shared" si="0"/>
        <v>0</v>
      </c>
      <c r="T9" s="44">
        <f t="shared" si="1"/>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15</v>
      </c>
      <c r="N10" s="23">
        <f>SUM(N4:N9)</f>
        <v>23</v>
      </c>
      <c r="O10" s="47">
        <f>M10/M10</f>
        <v>1</v>
      </c>
      <c r="P10" s="45">
        <f>N10/$N$10</f>
        <v>1</v>
      </c>
      <c r="Q10" s="23">
        <f>SUM(Q4:Q9)</f>
        <v>2</v>
      </c>
      <c r="R10" s="23">
        <f>SUM(R4:R9)</f>
        <v>3.6</v>
      </c>
      <c r="S10" s="47">
        <f t="shared" si="0"/>
        <v>1</v>
      </c>
      <c r="T10" s="47">
        <f t="shared" si="1"/>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959" priority="217">
      <formula>$B$4="Recovery"</formula>
    </cfRule>
    <cfRule type="expression" dxfId="958" priority="218">
      <formula>$B$4="Stretching and Mobility"</formula>
    </cfRule>
    <cfRule type="expression" dxfId="957" priority="219">
      <formula>$B$4="Aerobic Running"</formula>
    </cfRule>
    <cfRule type="expression" dxfId="956" priority="220">
      <formula>$B$4="Turnover and Pace Work"</formula>
    </cfRule>
    <cfRule type="expression" dxfId="955" priority="221">
      <formula>$B$4="Threshold"</formula>
    </cfRule>
    <cfRule type="expression" dxfId="954" priority="222">
      <formula>$B$4="VO2 Max"</formula>
    </cfRule>
    <cfRule type="expression" dxfId="953" priority="223">
      <formula>$B$4="Lactate Tolerance"</formula>
    </cfRule>
    <cfRule type="expression" dxfId="952" priority="224">
      <formula>$B$4="Speed Development"</formula>
    </cfRule>
  </conditionalFormatting>
  <conditionalFormatting sqref="A5:F5">
    <cfRule type="expression" dxfId="951" priority="209">
      <formula>$B$5="Recovery"</formula>
    </cfRule>
    <cfRule type="expression" dxfId="950" priority="210">
      <formula>$B$5="Stretching and Mobility"</formula>
    </cfRule>
    <cfRule type="expression" dxfId="949" priority="211">
      <formula>$B$5="Aerobic Running"</formula>
    </cfRule>
    <cfRule type="expression" dxfId="948" priority="212">
      <formula>$B$5="Turnover and Pace Work"</formula>
    </cfRule>
    <cfRule type="expression" dxfId="947" priority="213">
      <formula>$B$5="Threshold"</formula>
    </cfRule>
    <cfRule type="expression" dxfId="946" priority="214">
      <formula>$B$5="VO2 Max"</formula>
    </cfRule>
    <cfRule type="expression" dxfId="945" priority="215">
      <formula>$B$5="Lactate Tolerance"</formula>
    </cfRule>
    <cfRule type="expression" dxfId="944" priority="216">
      <formula>$B$5="Speed Development"</formula>
    </cfRule>
  </conditionalFormatting>
  <conditionalFormatting sqref="A6:F6">
    <cfRule type="expression" dxfId="943" priority="201">
      <formula>$B$6="Recovery"</formula>
    </cfRule>
    <cfRule type="expression" dxfId="942" priority="202">
      <formula>$B$6="Stretching and Mobility"</formula>
    </cfRule>
    <cfRule type="expression" dxfId="941" priority="203">
      <formula>$B$6="Aerobic Running"</formula>
    </cfRule>
    <cfRule type="expression" dxfId="940" priority="204">
      <formula>$B$6="Turnover and Pace Work"</formula>
    </cfRule>
    <cfRule type="expression" dxfId="939" priority="205">
      <formula>$B$6="Threshold"</formula>
    </cfRule>
    <cfRule type="expression" dxfId="938" priority="206">
      <formula>$B$6="VO2 Max"</formula>
    </cfRule>
    <cfRule type="expression" dxfId="937" priority="207">
      <formula>$B$6="Lactate Tolerance"</formula>
    </cfRule>
    <cfRule type="expression" dxfId="936" priority="208">
      <formula>$B$6="Speed Development"</formula>
    </cfRule>
  </conditionalFormatting>
  <conditionalFormatting sqref="A7:F7">
    <cfRule type="expression" dxfId="935" priority="193">
      <formula>$B$7="Recovery"</formula>
    </cfRule>
    <cfRule type="expression" dxfId="934" priority="194">
      <formula>$B$7="Stretching and Mobility"</formula>
    </cfRule>
    <cfRule type="expression" dxfId="933" priority="195">
      <formula>$B$7="Aerobic Running"</formula>
    </cfRule>
    <cfRule type="expression" dxfId="932" priority="196">
      <formula>$B$7="Turnover and Pace Work"</formula>
    </cfRule>
    <cfRule type="expression" dxfId="931" priority="197">
      <formula>$B$7="Threshold"</formula>
    </cfRule>
    <cfRule type="expression" dxfId="930" priority="198">
      <formula>$B$7="VO2 Max"</formula>
    </cfRule>
    <cfRule type="expression" dxfId="929" priority="199">
      <formula>$B$7="Lactate Tolerance"</formula>
    </cfRule>
    <cfRule type="expression" dxfId="928" priority="200">
      <formula>$B$7="Speed Development"</formula>
    </cfRule>
  </conditionalFormatting>
  <conditionalFormatting sqref="A9:F9">
    <cfRule type="expression" dxfId="919" priority="177">
      <formula>$B$9="Recovery"</formula>
    </cfRule>
    <cfRule type="expression" dxfId="918" priority="178">
      <formula>$B$9="Stretching and Mobility"</formula>
    </cfRule>
    <cfRule type="expression" dxfId="917" priority="179">
      <formula>$B$9="Aerobic Running"</formula>
    </cfRule>
    <cfRule type="expression" dxfId="916" priority="180">
      <formula>$B$9="Turnover and Pace Work"</formula>
    </cfRule>
    <cfRule type="expression" dxfId="915" priority="181">
      <formula>$B$9="Threshold"</formula>
    </cfRule>
    <cfRule type="expression" dxfId="914" priority="182">
      <formula>$B$9="VO2 Max"</formula>
    </cfRule>
    <cfRule type="expression" dxfId="913" priority="183">
      <formula>$B$9="Lactate Tolerance"</formula>
    </cfRule>
    <cfRule type="expression" dxfId="912" priority="184">
      <formula>$B$9="Speed Development"</formula>
    </cfRule>
  </conditionalFormatting>
  <conditionalFormatting sqref="A10:F10">
    <cfRule type="expression" dxfId="911" priority="169">
      <formula>$B$10="Recovery"</formula>
    </cfRule>
    <cfRule type="expression" dxfId="910" priority="170">
      <formula>$B$10="Stretching and Mobility"</formula>
    </cfRule>
    <cfRule type="expression" dxfId="909" priority="171">
      <formula>$B$10="Aerobic Running"</formula>
    </cfRule>
    <cfRule type="expression" dxfId="908" priority="172">
      <formula>$B$10="Turnover and Pace Work"</formula>
    </cfRule>
    <cfRule type="expression" dxfId="907" priority="173">
      <formula>$B$10="Threshold"</formula>
    </cfRule>
    <cfRule type="expression" dxfId="906" priority="174">
      <formula>$B$10="VO2 Max"</formula>
    </cfRule>
    <cfRule type="expression" dxfId="905" priority="175">
      <formula>$B$10="Lactate Tolerance"</formula>
    </cfRule>
    <cfRule type="expression" dxfId="904" priority="176">
      <formula>$B$10="Speed Development"</formula>
    </cfRule>
  </conditionalFormatting>
  <conditionalFormatting sqref="A11:F11">
    <cfRule type="expression" dxfId="903" priority="161">
      <formula>$B$11="Recovery"</formula>
    </cfRule>
    <cfRule type="expression" dxfId="902" priority="162">
      <formula>$B$11="Stretching and Mobility"</formula>
    </cfRule>
    <cfRule type="expression" dxfId="901" priority="163">
      <formula>$B$11="Aerobic Running"</formula>
    </cfRule>
    <cfRule type="expression" dxfId="900" priority="164">
      <formula>$B$11="Turnover and Pace Work"</formula>
    </cfRule>
    <cfRule type="expression" dxfId="899" priority="165">
      <formula>$B$11="Threshold"</formula>
    </cfRule>
    <cfRule type="expression" dxfId="898" priority="166">
      <formula>$B$11="VO2 Max"</formula>
    </cfRule>
    <cfRule type="expression" dxfId="897" priority="167">
      <formula>$B$11="Lactate Tolerance"</formula>
    </cfRule>
    <cfRule type="expression" dxfId="896" priority="168">
      <formula>$B$11="Speed Development"</formula>
    </cfRule>
  </conditionalFormatting>
  <conditionalFormatting sqref="A12:F12">
    <cfRule type="expression" dxfId="895" priority="153">
      <formula>$B$12="Recovery"</formula>
    </cfRule>
    <cfRule type="expression" dxfId="894" priority="154">
      <formula>$B$12="Stretching and Mobility"</formula>
    </cfRule>
    <cfRule type="expression" dxfId="893" priority="155">
      <formula>$B$12="Aerobic Running"</formula>
    </cfRule>
    <cfRule type="expression" dxfId="892" priority="156">
      <formula>$B$12="Turnover and Pace Work"</formula>
    </cfRule>
    <cfRule type="expression" dxfId="891" priority="157">
      <formula>$B$12="Threshold"</formula>
    </cfRule>
    <cfRule type="expression" dxfId="890" priority="158">
      <formula>$B$12="VO2 Max"</formula>
    </cfRule>
    <cfRule type="expression" dxfId="889" priority="159">
      <formula>$B$12="Lactate Tolerance"</formula>
    </cfRule>
    <cfRule type="expression" dxfId="888" priority="160">
      <formula>$B$12="Speed Development"</formula>
    </cfRule>
  </conditionalFormatting>
  <conditionalFormatting sqref="A13:F13">
    <cfRule type="expression" dxfId="887" priority="145">
      <formula>$B$13="Recovery"</formula>
    </cfRule>
    <cfRule type="expression" dxfId="886" priority="146">
      <formula>$B$13="Stretching and Mobility"</formula>
    </cfRule>
    <cfRule type="expression" dxfId="885" priority="147">
      <formula>$B$13="Aerobic Running"</formula>
    </cfRule>
    <cfRule type="expression" dxfId="884" priority="148">
      <formula>$B$13="Turnover and Pace Work"</formula>
    </cfRule>
    <cfRule type="expression" dxfId="883" priority="149">
      <formula>$B$13="Threshold"</formula>
    </cfRule>
    <cfRule type="expression" dxfId="882" priority="150">
      <formula>$B$13="VO2 Max"</formula>
    </cfRule>
    <cfRule type="expression" dxfId="881" priority="151">
      <formula>$B$13="Lactate Tolerance"</formula>
    </cfRule>
    <cfRule type="expression" dxfId="880" priority="152">
      <formula>$B$13="Speed Development"</formula>
    </cfRule>
  </conditionalFormatting>
  <conditionalFormatting sqref="A14:F14">
    <cfRule type="expression" dxfId="879" priority="137">
      <formula>$B$14="Recovery"</formula>
    </cfRule>
    <cfRule type="expression" dxfId="878" priority="138">
      <formula>$B$14="Stretching and Mobility"</formula>
    </cfRule>
    <cfRule type="expression" dxfId="877" priority="139">
      <formula>$B$14="Aerobic Running"</formula>
    </cfRule>
    <cfRule type="expression" dxfId="876" priority="140">
      <formula>$B$14="Turnover and Pace Work"</formula>
    </cfRule>
    <cfRule type="expression" dxfId="875" priority="141">
      <formula>$B$14="Threshold"</formula>
    </cfRule>
    <cfRule type="expression" dxfId="874" priority="142">
      <formula>$B$14="VO2 Max"</formula>
    </cfRule>
    <cfRule type="expression" dxfId="873" priority="143">
      <formula>$B$14="Lactate Tolerance"</formula>
    </cfRule>
    <cfRule type="expression" dxfId="872" priority="144">
      <formula>$B$14="Speed Development"</formula>
    </cfRule>
  </conditionalFormatting>
  <conditionalFormatting sqref="A15:F15">
    <cfRule type="expression" dxfId="871" priority="129">
      <formula>$B$15="Recovery"</formula>
    </cfRule>
    <cfRule type="expression" dxfId="870" priority="130">
      <formula>$B$15="Stretching and Mobility"</formula>
    </cfRule>
    <cfRule type="expression" dxfId="869" priority="131">
      <formula>$B$15="Aerobic Running"</formula>
    </cfRule>
    <cfRule type="expression" dxfId="868" priority="132">
      <formula>$B$15="Turnover and Pace Work"</formula>
    </cfRule>
    <cfRule type="expression" dxfId="867" priority="133">
      <formula>$B$15="Threshold"</formula>
    </cfRule>
    <cfRule type="expression" dxfId="866" priority="134">
      <formula>$B$15="VO2 Max"</formula>
    </cfRule>
    <cfRule type="expression" dxfId="865" priority="135">
      <formula>$B$15="Lactate Tolerance"</formula>
    </cfRule>
    <cfRule type="expression" dxfId="864" priority="136">
      <formula>$B$15="Speed Development"</formula>
    </cfRule>
  </conditionalFormatting>
  <conditionalFormatting sqref="A16:F16">
    <cfRule type="expression" dxfId="863" priority="121">
      <formula>$B$16="Recovery"</formula>
    </cfRule>
    <cfRule type="expression" dxfId="862" priority="122">
      <formula>$B$16="Stretching and Mobility"</formula>
    </cfRule>
    <cfRule type="expression" dxfId="861" priority="123">
      <formula>$B$16="Aerobic Running"</formula>
    </cfRule>
    <cfRule type="expression" dxfId="860" priority="124">
      <formula>$B$16="Turnover and Pace Work"</formula>
    </cfRule>
    <cfRule type="expression" dxfId="859" priority="125">
      <formula>$B$16="Threshold"</formula>
    </cfRule>
    <cfRule type="expression" dxfId="858" priority="126">
      <formula>$B$16="VO2 Max"</formula>
    </cfRule>
    <cfRule type="expression" dxfId="857" priority="127">
      <formula>$B$16="Lactate Tolerance"</formula>
    </cfRule>
    <cfRule type="expression" dxfId="856" priority="128">
      <formula>$B$16="Speed Development"</formula>
    </cfRule>
  </conditionalFormatting>
  <conditionalFormatting sqref="A17:F17">
    <cfRule type="expression" dxfId="855" priority="113">
      <formula>$B$17="Recovery"</formula>
    </cfRule>
    <cfRule type="expression" dxfId="854" priority="114">
      <formula>$B$17="Stretching and Mobility"</formula>
    </cfRule>
    <cfRule type="expression" dxfId="853" priority="115">
      <formula>$B$17="Aerobic Running"</formula>
    </cfRule>
    <cfRule type="expression" dxfId="852" priority="116">
      <formula>$B$17="Turnover and Pace Work"</formula>
    </cfRule>
    <cfRule type="expression" dxfId="851" priority="117">
      <formula>$B$17="Threshold"</formula>
    </cfRule>
    <cfRule type="expression" dxfId="850" priority="118">
      <formula>$B$17="VO2 Max"</formula>
    </cfRule>
    <cfRule type="expression" dxfId="849" priority="119">
      <formula>$B$17="Lactate Tolerance"</formula>
    </cfRule>
    <cfRule type="expression" dxfId="848" priority="120">
      <formula>$B$17="Speed Development"</formula>
    </cfRule>
  </conditionalFormatting>
  <conditionalFormatting sqref="A18:F18">
    <cfRule type="expression" dxfId="847" priority="105">
      <formula>$B$18="Recovery"</formula>
    </cfRule>
    <cfRule type="expression" dxfId="846" priority="106">
      <formula>$B$18="Stretching and Mobility"</formula>
    </cfRule>
    <cfRule type="expression" dxfId="845" priority="107">
      <formula>$B$18="Aerobic Running"</formula>
    </cfRule>
    <cfRule type="expression" dxfId="844" priority="108">
      <formula>$B$18="Turnover and Pace Work"</formula>
    </cfRule>
    <cfRule type="expression" dxfId="843" priority="109">
      <formula>$B$18="Threshold"</formula>
    </cfRule>
    <cfRule type="expression" dxfId="842" priority="110">
      <formula>$B$18="VO2 Max"</formula>
    </cfRule>
    <cfRule type="expression" dxfId="841" priority="111">
      <formula>$B$18="Lactate Tolerance"</formula>
    </cfRule>
    <cfRule type="expression" dxfId="840" priority="112">
      <formula>$B$18="Speed Development"</formula>
    </cfRule>
  </conditionalFormatting>
  <conditionalFormatting sqref="A19:F19">
    <cfRule type="expression" dxfId="839" priority="97">
      <formula>$B$19="Recovery"</formula>
    </cfRule>
    <cfRule type="expression" dxfId="838" priority="98">
      <formula>$B$19="Stretching and Mobility"</formula>
    </cfRule>
    <cfRule type="expression" dxfId="837" priority="99">
      <formula>$B$19="Aerobic Running"</formula>
    </cfRule>
    <cfRule type="expression" dxfId="836" priority="100">
      <formula>$B$19="Turnover and Pace Work"</formula>
    </cfRule>
    <cfRule type="expression" dxfId="835" priority="101">
      <formula>$B$19="Threshold"</formula>
    </cfRule>
    <cfRule type="expression" dxfId="834" priority="102">
      <formula>$B$19="VO2 Max"</formula>
    </cfRule>
    <cfRule type="expression" dxfId="833" priority="103">
      <formula>$B$19="Lactate Tolerance"</formula>
    </cfRule>
    <cfRule type="expression" dxfId="832" priority="104">
      <formula>$B$19="Speed Development"</formula>
    </cfRule>
  </conditionalFormatting>
  <conditionalFormatting sqref="A20:F20">
    <cfRule type="expression" dxfId="831" priority="89">
      <formula>$B$20="Recovery"</formula>
    </cfRule>
    <cfRule type="expression" dxfId="830" priority="90">
      <formula>$B$20="Stretching and Mobility"</formula>
    </cfRule>
    <cfRule type="expression" dxfId="829" priority="91">
      <formula>$B$20="Aerobic Running"</formula>
    </cfRule>
    <cfRule type="expression" dxfId="828" priority="92">
      <formula>$B$20="Turnover and Pace Work"</formula>
    </cfRule>
    <cfRule type="expression" dxfId="827" priority="93">
      <formula>$B$20="Threshold"</formula>
    </cfRule>
    <cfRule type="expression" dxfId="826" priority="94">
      <formula>$B$20="VO2 Max"</formula>
    </cfRule>
    <cfRule type="expression" dxfId="825" priority="95">
      <formula>$B$20="Lactate Tolerance"</formula>
    </cfRule>
    <cfRule type="expression" dxfId="824" priority="96">
      <formula>$B$20="Speed Development"</formula>
    </cfRule>
  </conditionalFormatting>
  <conditionalFormatting sqref="A21:F21">
    <cfRule type="expression" dxfId="823" priority="81">
      <formula>$B$21="Recovery"</formula>
    </cfRule>
    <cfRule type="expression" dxfId="822" priority="82">
      <formula>$B$21="Stretching and Mobility"</formula>
    </cfRule>
    <cfRule type="expression" dxfId="821" priority="83">
      <formula>$B$21="Aerobic Running"</formula>
    </cfRule>
    <cfRule type="expression" dxfId="820" priority="84">
      <formula>$B$21="Turnover and Pace Work"</formula>
    </cfRule>
    <cfRule type="expression" dxfId="819" priority="85">
      <formula>$B$21="Threshold"</formula>
    </cfRule>
    <cfRule type="expression" dxfId="818" priority="86">
      <formula>$B$21="VO2 Max"</formula>
    </cfRule>
    <cfRule type="expression" dxfId="817" priority="87">
      <formula>$B$21="Lactate Tolerance"</formula>
    </cfRule>
    <cfRule type="expression" dxfId="816" priority="88">
      <formula>$B$21="Speed Development"</formula>
    </cfRule>
  </conditionalFormatting>
  <conditionalFormatting sqref="A22:F22">
    <cfRule type="expression" dxfId="815" priority="73">
      <formula>$B$22="Recovery"</formula>
    </cfRule>
    <cfRule type="expression" dxfId="814" priority="74">
      <formula>$B$22="Stretching and Mobility"</formula>
    </cfRule>
    <cfRule type="expression" dxfId="813" priority="75">
      <formula>$B$22="Aerobic Running"</formula>
    </cfRule>
    <cfRule type="expression" dxfId="812" priority="76">
      <formula>$B$22="Turnover and Pace Work"</formula>
    </cfRule>
    <cfRule type="expression" dxfId="811" priority="77">
      <formula>$B$22="Threshold"</formula>
    </cfRule>
    <cfRule type="expression" dxfId="810" priority="78">
      <formula>$B$22="VO2 Max"</formula>
    </cfRule>
    <cfRule type="expression" dxfId="809" priority="79">
      <formula>$B$22="Lactate Tolerance"</formula>
    </cfRule>
    <cfRule type="expression" dxfId="808" priority="80">
      <formula>$B$22="Speed Development"</formula>
    </cfRule>
  </conditionalFormatting>
  <conditionalFormatting sqref="A23:F23">
    <cfRule type="expression" dxfId="807" priority="65">
      <formula>$B$23="Recovery"</formula>
    </cfRule>
    <cfRule type="expression" dxfId="806" priority="66">
      <formula>$B$23="Stretching and Mobility"</formula>
    </cfRule>
    <cfRule type="expression" dxfId="805" priority="67">
      <formula>$B$23="Aerobic Running"</formula>
    </cfRule>
    <cfRule type="expression" dxfId="804" priority="68">
      <formula>$B$23="Turnover and Pace Work"</formula>
    </cfRule>
    <cfRule type="expression" dxfId="803" priority="69">
      <formula>$B$23="Threshold"</formula>
    </cfRule>
    <cfRule type="expression" dxfId="802" priority="70">
      <formula>$B$23="VO2 Max"</formula>
    </cfRule>
    <cfRule type="expression" dxfId="801" priority="71">
      <formula>$B$23="Lactate Tolerance"</formula>
    </cfRule>
    <cfRule type="expression" dxfId="800" priority="72">
      <formula>$B$23="Speed Development"</formula>
    </cfRule>
  </conditionalFormatting>
  <conditionalFormatting sqref="A24:F24">
    <cfRule type="expression" dxfId="799" priority="57">
      <formula>$B$24="Recovery"</formula>
    </cfRule>
    <cfRule type="expression" dxfId="798" priority="58">
      <formula>$B$24="Stretching and Mobility"</formula>
    </cfRule>
    <cfRule type="expression" dxfId="797" priority="59">
      <formula>$B$24="Aerobic Running"</formula>
    </cfRule>
    <cfRule type="expression" dxfId="796" priority="60">
      <formula>$B$24="Turnover and Pace Work"</formula>
    </cfRule>
    <cfRule type="expression" dxfId="795" priority="61">
      <formula>$B$24="Threshold"</formula>
    </cfRule>
    <cfRule type="expression" dxfId="794" priority="62">
      <formula>$B$24="VO2 Max"</formula>
    </cfRule>
    <cfRule type="expression" dxfId="793" priority="63">
      <formula>$B$24="Lactate Tolerance"</formula>
    </cfRule>
    <cfRule type="expression" dxfId="792" priority="64">
      <formula>$B$24="Speed Development"</formula>
    </cfRule>
  </conditionalFormatting>
  <conditionalFormatting sqref="A25:F25">
    <cfRule type="expression" dxfId="791" priority="49">
      <formula>$B$25="Recovery"</formula>
    </cfRule>
    <cfRule type="expression" dxfId="790" priority="50">
      <formula>$B$25="Stretching and Mobility"</formula>
    </cfRule>
    <cfRule type="expression" dxfId="789" priority="51">
      <formula>$B$25="Aerobic Running"</formula>
    </cfRule>
    <cfRule type="expression" dxfId="788" priority="52">
      <formula>$B$25="Turnover and Pace Work"</formula>
    </cfRule>
    <cfRule type="expression" dxfId="787" priority="53">
      <formula>$B$25="Threshold"</formula>
    </cfRule>
    <cfRule type="expression" dxfId="786" priority="54">
      <formula>$B$25="VO2 Max"</formula>
    </cfRule>
    <cfRule type="expression" dxfId="785" priority="55">
      <formula>$B$25="Lactate Tolerance"</formula>
    </cfRule>
    <cfRule type="expression" dxfId="784" priority="56">
      <formula>$B$25="Speed Development"</formula>
    </cfRule>
  </conditionalFormatting>
  <conditionalFormatting sqref="A26:F26">
    <cfRule type="expression" dxfId="783" priority="41">
      <formula>$B$26="Recovery"</formula>
    </cfRule>
    <cfRule type="expression" dxfId="782" priority="42">
      <formula>$B$26="Stretching and Mobility"</formula>
    </cfRule>
    <cfRule type="expression" dxfId="781" priority="43">
      <formula>$B$26="Aerobic Running"</formula>
    </cfRule>
    <cfRule type="expression" dxfId="780" priority="44">
      <formula>$B$26="Turnover and Pace Work"</formula>
    </cfRule>
    <cfRule type="expression" dxfId="779" priority="45">
      <formula>$B$26="Threshold"</formula>
    </cfRule>
    <cfRule type="expression" dxfId="778" priority="46">
      <formula>$B$26="VO2 Max"</formula>
    </cfRule>
    <cfRule type="expression" dxfId="777" priority="47">
      <formula>$B$26="Lactate Tolerance"</formula>
    </cfRule>
    <cfRule type="expression" dxfId="776" priority="48">
      <formula>$B$26="Speed Development"</formula>
    </cfRule>
  </conditionalFormatting>
  <conditionalFormatting sqref="A8">
    <cfRule type="expression" dxfId="39" priority="33">
      <formula>$B$7="Recovery"</formula>
    </cfRule>
    <cfRule type="expression" dxfId="38" priority="34">
      <formula>$B$7="Stretching and Mobility"</formula>
    </cfRule>
    <cfRule type="expression" dxfId="37" priority="35">
      <formula>$B$7="Aerobic Running"</formula>
    </cfRule>
    <cfRule type="expression" dxfId="36" priority="36">
      <formula>$B$7="Turnover and Pace Work"</formula>
    </cfRule>
    <cfRule type="expression" dxfId="35" priority="37">
      <formula>$B$7="Threshold"</formula>
    </cfRule>
    <cfRule type="expression" dxfId="34" priority="38">
      <formula>$B$7="VO2 Max"</formula>
    </cfRule>
    <cfRule type="expression" dxfId="33" priority="39">
      <formula>$B$7="Lactate Tolerance"</formula>
    </cfRule>
    <cfRule type="expression" dxfId="32" priority="40">
      <formula>$B$7="Speed Development"</formula>
    </cfRule>
  </conditionalFormatting>
  <conditionalFormatting sqref="B8">
    <cfRule type="expression" dxfId="31" priority="25">
      <formula>$B$7="Recovery"</formula>
    </cfRule>
    <cfRule type="expression" dxfId="30" priority="26">
      <formula>$B$7="Stretching and Mobility"</formula>
    </cfRule>
    <cfRule type="expression" dxfId="29" priority="27">
      <formula>$B$7="Aerobic Running"</formula>
    </cfRule>
    <cfRule type="expression" dxfId="28" priority="28">
      <formula>$B$7="Turnover and Pace Work"</formula>
    </cfRule>
    <cfRule type="expression" dxfId="27" priority="29">
      <formula>$B$7="Threshold"</formula>
    </cfRule>
    <cfRule type="expression" dxfId="26" priority="30">
      <formula>$B$7="VO2 Max"</formula>
    </cfRule>
    <cfRule type="expression" dxfId="25" priority="31">
      <formula>$B$7="Lactate Tolerance"</formula>
    </cfRule>
    <cfRule type="expression" dxfId="24" priority="32">
      <formula>$B$7="Speed Development"</formula>
    </cfRule>
  </conditionalFormatting>
  <conditionalFormatting sqref="C8">
    <cfRule type="expression" dxfId="23" priority="17">
      <formula>$B$7="Recovery"</formula>
    </cfRule>
    <cfRule type="expression" dxfId="22" priority="18">
      <formula>$B$7="Stretching and Mobility"</formula>
    </cfRule>
    <cfRule type="expression" dxfId="21" priority="19">
      <formula>$B$7="Aerobic Running"</formula>
    </cfRule>
    <cfRule type="expression" dxfId="20" priority="20">
      <formula>$B$7="Turnover and Pace Work"</formula>
    </cfRule>
    <cfRule type="expression" dxfId="19" priority="21">
      <formula>$B$7="Threshold"</formula>
    </cfRule>
    <cfRule type="expression" dxfId="18" priority="22">
      <formula>$B$7="VO2 Max"</formula>
    </cfRule>
    <cfRule type="expression" dxfId="17" priority="23">
      <formula>$B$7="Lactate Tolerance"</formula>
    </cfRule>
    <cfRule type="expression" dxfId="16" priority="24">
      <formula>$B$7="Speed Development"</formula>
    </cfRule>
  </conditionalFormatting>
  <conditionalFormatting sqref="D8">
    <cfRule type="expression" dxfId="15" priority="9">
      <formula>$B$7="Recovery"</formula>
    </cfRule>
    <cfRule type="expression" dxfId="14" priority="10">
      <formula>$B$7="Stretching and Mobility"</formula>
    </cfRule>
    <cfRule type="expression" dxfId="13" priority="11">
      <formula>$B$7="Aerobic Running"</formula>
    </cfRule>
    <cfRule type="expression" dxfId="12" priority="12">
      <formula>$B$7="Turnover and Pace Work"</formula>
    </cfRule>
    <cfRule type="expression" dxfId="11" priority="13">
      <formula>$B$7="Threshold"</formula>
    </cfRule>
    <cfRule type="expression" dxfId="10" priority="14">
      <formula>$B$7="VO2 Max"</formula>
    </cfRule>
    <cfRule type="expression" dxfId="9" priority="15">
      <formula>$B$7="Lactate Tolerance"</formula>
    </cfRule>
    <cfRule type="expression" dxfId="8" priority="16">
      <formula>$B$7="Speed Development"</formula>
    </cfRule>
  </conditionalFormatting>
  <conditionalFormatting sqref="E8:F8">
    <cfRule type="expression" dxfId="7" priority="1">
      <formula>$B$7="Recovery"</formula>
    </cfRule>
    <cfRule type="expression" dxfId="6" priority="2">
      <formula>$B$7="Stretching and Mobility"</formula>
    </cfRule>
    <cfRule type="expression" dxfId="5" priority="3">
      <formula>$B$7="Aerobic Running"</formula>
    </cfRule>
    <cfRule type="expression" dxfId="4" priority="4">
      <formula>$B$7="Turnover and Pace Work"</formula>
    </cfRule>
    <cfRule type="expression" dxfId="3" priority="5">
      <formula>$B$7="Threshold"</formula>
    </cfRule>
    <cfRule type="expression" dxfId="2" priority="6">
      <formula>$B$7="VO2 Max"</formula>
    </cfRule>
    <cfRule type="expression" dxfId="1" priority="7">
      <formula>$B$7="Lactate Tolerance"</formula>
    </cfRule>
    <cfRule type="expression" dxfId="0" priority="8">
      <formula>$B$7="Speed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9C30560-7250-5A48-8F56-DBDD72F79E69}">
          <x14:formula1>
            <xm:f>Data!$F$2:$F$50</xm:f>
          </x14:formula1>
          <xm:sqref>C1</xm:sqref>
        </x14:dataValidation>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A9" sqref="A9"/>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45741</v>
      </c>
      <c r="C1" s="20" t="s">
        <v>78</v>
      </c>
      <c r="D1" s="20" t="s">
        <v>61</v>
      </c>
      <c r="E1" s="92" t="s">
        <v>196</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201</v>
      </c>
      <c r="F4" s="83"/>
      <c r="G4" s="23">
        <v>30</v>
      </c>
      <c r="H4" s="23">
        <v>60</v>
      </c>
      <c r="I4" s="23">
        <v>3</v>
      </c>
      <c r="J4" s="23">
        <v>8</v>
      </c>
      <c r="K4" s="2"/>
      <c r="L4" s="27" t="s">
        <v>69</v>
      </c>
      <c r="M4" s="28">
        <f>SUMIF($B$4:$B$26,"Aerobic Running",G4:G26)</f>
        <v>50</v>
      </c>
      <c r="N4" s="28">
        <f>SUMIF($B$4:$B$26,"Aerobic Running",H4:H26)</f>
        <v>90</v>
      </c>
      <c r="O4" s="39">
        <f t="shared" ref="O4:O9" si="0">M4/$M$10</f>
        <v>0.8928571428571429</v>
      </c>
      <c r="P4" s="39">
        <f t="shared" ref="P4:P10" si="1">N4/$N$10</f>
        <v>0.88235294117647056</v>
      </c>
      <c r="Q4" s="28">
        <f>SUMIF($B$4:$B$26,"Aerobic Running",I4:I26)</f>
        <v>5.5</v>
      </c>
      <c r="R4" s="28">
        <f>SUMIF($B$4:$B$26,"Aerobic Running",J4:J26)</f>
        <v>12</v>
      </c>
      <c r="S4" s="39">
        <f>Q4/$Q$10</f>
        <v>0.83333333333333337</v>
      </c>
      <c r="T4" s="39">
        <f>R4/$R$10</f>
        <v>0.84507042253521136</v>
      </c>
    </row>
    <row r="5" spans="1:20" ht="50" customHeight="1">
      <c r="A5" s="6" t="s">
        <v>43</v>
      </c>
      <c r="B5" s="6" t="str">
        <f>_xlfn.XLOOKUP(A5,TrainingTable[Training Component],TrainingTable[Category of Training Stimulus],"")</f>
        <v>Turnover and Pace Work</v>
      </c>
      <c r="C5" s="6" t="s">
        <v>56</v>
      </c>
      <c r="D5" s="6" t="s">
        <v>67</v>
      </c>
      <c r="E5" s="83" t="s">
        <v>202</v>
      </c>
      <c r="F5" s="83"/>
      <c r="G5" s="23">
        <v>1</v>
      </c>
      <c r="H5" s="23">
        <v>2</v>
      </c>
      <c r="I5" s="23">
        <v>0.1</v>
      </c>
      <c r="J5" s="23">
        <v>0.2</v>
      </c>
      <c r="K5" s="2"/>
      <c r="L5" s="29" t="s">
        <v>34</v>
      </c>
      <c r="M5" s="30">
        <f>SUMIF($B$4:$B$26,"Turnover and Pace Work",G4:G26)</f>
        <v>1</v>
      </c>
      <c r="N5" s="30">
        <f>SUMIF($B$4:$B$26,"Turnover and Pace Work",H4:H26)</f>
        <v>2</v>
      </c>
      <c r="O5" s="40">
        <f t="shared" si="0"/>
        <v>1.7857142857142856E-2</v>
      </c>
      <c r="P5" s="40">
        <f t="shared" si="1"/>
        <v>1.9607843137254902E-2</v>
      </c>
      <c r="Q5" s="30">
        <f>SUMIF($B$4:$B$26,"Turnover and Pace Work",I4:I26)</f>
        <v>0.1</v>
      </c>
      <c r="R5" s="30">
        <f>SUMIF($B$4:$B$26,"Turnover and Pace Work",J4:J26)</f>
        <v>0.2</v>
      </c>
      <c r="S5" s="40">
        <f t="shared" ref="S5:S10" si="2">Q5/$Q$10</f>
        <v>1.5151515151515154E-2</v>
      </c>
      <c r="T5" s="40">
        <f t="shared" ref="T5:T10" si="3">R5/$R$10</f>
        <v>1.4084507042253523E-2</v>
      </c>
    </row>
    <row r="6" spans="1:20" ht="50" customHeight="1">
      <c r="A6" s="6" t="s">
        <v>78</v>
      </c>
      <c r="B6" s="6" t="str">
        <f>_xlfn.XLOOKUP(A6,TrainingTable[Training Component],TrainingTable[Category of Training Stimulus],"")</f>
        <v>Lactate Tolerance</v>
      </c>
      <c r="C6" s="6" t="s">
        <v>56</v>
      </c>
      <c r="D6" s="6" t="s">
        <v>64</v>
      </c>
      <c r="E6" s="83" t="s">
        <v>203</v>
      </c>
      <c r="F6" s="83"/>
      <c r="G6" s="23">
        <v>5</v>
      </c>
      <c r="H6" s="23">
        <v>10</v>
      </c>
      <c r="I6" s="23">
        <v>1</v>
      </c>
      <c r="J6" s="23">
        <v>2</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14</v>
      </c>
      <c r="B7" s="6" t="str">
        <f>_xlfn.XLOOKUP(A7,TrainingTable[Training Component],TrainingTable[Category of Training Stimulus],"")</f>
        <v>Aerobic Running</v>
      </c>
      <c r="C7" s="6" t="s">
        <v>55</v>
      </c>
      <c r="D7" s="6" t="s">
        <v>67</v>
      </c>
      <c r="E7" s="83" t="s">
        <v>204</v>
      </c>
      <c r="F7" s="83"/>
      <c r="G7" s="23">
        <v>20</v>
      </c>
      <c r="H7" s="23">
        <v>30</v>
      </c>
      <c r="I7" s="23">
        <v>2.5</v>
      </c>
      <c r="J7" s="23">
        <v>4</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42</v>
      </c>
      <c r="B8" s="6" t="str">
        <f>_xlfn.XLOOKUP(A8,TrainingTable[Training Component],TrainingTable[Category of Training Stimulus],"")</f>
        <v>Turnover and Pace Work</v>
      </c>
      <c r="C8" s="6" t="s">
        <v>55</v>
      </c>
      <c r="D8" s="6" t="s">
        <v>67</v>
      </c>
      <c r="E8" s="83" t="s">
        <v>200</v>
      </c>
      <c r="F8" s="83"/>
      <c r="G8" s="23"/>
      <c r="H8" s="23"/>
      <c r="I8" s="23"/>
      <c r="J8" s="23"/>
      <c r="K8" s="2"/>
      <c r="L8" s="33" t="s">
        <v>2</v>
      </c>
      <c r="M8" s="34">
        <f>SUMIF($B$4:$B$26,"Lactate Tolerance",G4:G26)</f>
        <v>5</v>
      </c>
      <c r="N8" s="34">
        <f>SUMIF($B$4:$B$26,"Lactate Tolerance",H4:H26)</f>
        <v>10</v>
      </c>
      <c r="O8" s="43">
        <f t="shared" si="0"/>
        <v>8.9285714285714288E-2</v>
      </c>
      <c r="P8" s="43">
        <f t="shared" si="1"/>
        <v>9.8039215686274508E-2</v>
      </c>
      <c r="Q8" s="34">
        <f>SUMIF($B$4:$B$26,"Lactate Tolerance",I4:I26)</f>
        <v>1</v>
      </c>
      <c r="R8" s="34">
        <f>SUMIF($B$4:$B$26,"Lactate Tolerance",J4:J26)</f>
        <v>2</v>
      </c>
      <c r="S8" s="43">
        <f t="shared" si="2"/>
        <v>0.15151515151515152</v>
      </c>
      <c r="T8" s="43">
        <f t="shared" si="3"/>
        <v>0.14084507042253522</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56</v>
      </c>
      <c r="N10" s="23">
        <f>SUM(N4:N9)</f>
        <v>102</v>
      </c>
      <c r="O10" s="47">
        <f>M10/M10</f>
        <v>1</v>
      </c>
      <c r="P10" s="45">
        <f t="shared" si="1"/>
        <v>1</v>
      </c>
      <c r="Q10" s="23">
        <f>SUM(Q4:Q9)</f>
        <v>6.6</v>
      </c>
      <c r="R10" s="23">
        <f>SUM(R4:R9)</f>
        <v>14.2</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775" priority="177">
      <formula>$B$4="Recovery"</formula>
    </cfRule>
    <cfRule type="expression" dxfId="774" priority="178">
      <formula>$B$4="Stretching and Mobility"</formula>
    </cfRule>
    <cfRule type="expression" dxfId="773" priority="179">
      <formula>$B$4="Aerobic Running"</formula>
    </cfRule>
    <cfRule type="expression" dxfId="772" priority="180">
      <formula>$B$4="Turnover and Pace Work"</formula>
    </cfRule>
    <cfRule type="expression" dxfId="771" priority="181">
      <formula>$B$4="Threshold"</formula>
    </cfRule>
    <cfRule type="expression" dxfId="770" priority="182">
      <formula>$B$4="VO2 Max"</formula>
    </cfRule>
    <cfRule type="expression" dxfId="769" priority="183">
      <formula>$B$4="Lactate Tolerance"</formula>
    </cfRule>
    <cfRule type="expression" dxfId="768" priority="184">
      <formula>$B$4="Speed Development"</formula>
    </cfRule>
  </conditionalFormatting>
  <conditionalFormatting sqref="A5:F5">
    <cfRule type="expression" dxfId="767" priority="169">
      <formula>$B$5="Recovery"</formula>
    </cfRule>
    <cfRule type="expression" dxfId="766" priority="170">
      <formula>$B$5="Stretching and Mobility"</formula>
    </cfRule>
    <cfRule type="expression" dxfId="765" priority="171">
      <formula>$B$5="Aerobic Running"</formula>
    </cfRule>
    <cfRule type="expression" dxfId="764" priority="172">
      <formula>$B$5="Turnover and Pace Work"</formula>
    </cfRule>
    <cfRule type="expression" dxfId="763" priority="173">
      <formula>$B$5="Threshold"</formula>
    </cfRule>
    <cfRule type="expression" dxfId="762" priority="174">
      <formula>$B$5="VO2 Max"</formula>
    </cfRule>
    <cfRule type="expression" dxfId="761" priority="175">
      <formula>$B$5="Lactate Tolerance"</formula>
    </cfRule>
    <cfRule type="expression" dxfId="760" priority="176">
      <formula>$B$5="Speed Development"</formula>
    </cfRule>
  </conditionalFormatting>
  <conditionalFormatting sqref="A6:F6">
    <cfRule type="expression" dxfId="759" priority="161">
      <formula>$B$6="Recovery"</formula>
    </cfRule>
    <cfRule type="expression" dxfId="758" priority="162">
      <formula>$B$6="Stretching and Mobility"</formula>
    </cfRule>
    <cfRule type="expression" dxfId="757" priority="163">
      <formula>$B$6="Aerobic Running"</formula>
    </cfRule>
    <cfRule type="expression" dxfId="756" priority="164">
      <formula>$B$6="Turnover and Pace Work"</formula>
    </cfRule>
    <cfRule type="expression" dxfId="755" priority="165">
      <formula>$B$6="Threshold"</formula>
    </cfRule>
    <cfRule type="expression" dxfId="754" priority="166">
      <formula>$B$6="VO2 Max"</formula>
    </cfRule>
    <cfRule type="expression" dxfId="753" priority="167">
      <formula>$B$6="Lactate Tolerance"</formula>
    </cfRule>
    <cfRule type="expression" dxfId="752" priority="168">
      <formula>$B$6="Speed Development"</formula>
    </cfRule>
  </conditionalFormatting>
  <conditionalFormatting sqref="A7:F7">
    <cfRule type="expression" dxfId="751" priority="153">
      <formula>$B$7="Recovery"</formula>
    </cfRule>
    <cfRule type="expression" dxfId="750" priority="154">
      <formula>$B$7="Stretching and Mobility"</formula>
    </cfRule>
    <cfRule type="expression" dxfId="749" priority="155">
      <formula>$B$7="Aerobic Running"</formula>
    </cfRule>
    <cfRule type="expression" dxfId="748" priority="156">
      <formula>$B$7="Turnover and Pace Work"</formula>
    </cfRule>
    <cfRule type="expression" dxfId="747" priority="157">
      <formula>$B$7="Threshold"</formula>
    </cfRule>
    <cfRule type="expression" dxfId="746" priority="158">
      <formula>$B$7="VO2 Max"</formula>
    </cfRule>
    <cfRule type="expression" dxfId="745" priority="159">
      <formula>$B$7="Lactate Tolerance"</formula>
    </cfRule>
    <cfRule type="expression" dxfId="744" priority="160">
      <formula>$B$7="Speed Development"</formula>
    </cfRule>
  </conditionalFormatting>
  <conditionalFormatting sqref="A8:F8">
    <cfRule type="expression" dxfId="743" priority="145">
      <formula>$B$8="Recovery"</formula>
    </cfRule>
    <cfRule type="expression" dxfId="742" priority="146">
      <formula>$B$8="Stretching and Mobility"</formula>
    </cfRule>
    <cfRule type="expression" dxfId="741" priority="147">
      <formula>$B$8="Aerobic Running"</formula>
    </cfRule>
    <cfRule type="expression" dxfId="740" priority="148">
      <formula>$B$8="Turnover and Pace Work"</formula>
    </cfRule>
    <cfRule type="expression" dxfId="739" priority="149">
      <formula>$B$8="Threshold"</formula>
    </cfRule>
    <cfRule type="expression" dxfId="738" priority="150">
      <formula>$B$8="VO2 Max"</formula>
    </cfRule>
    <cfRule type="expression" dxfId="737" priority="151">
      <formula>$B$8="Lactate Tolerance"</formula>
    </cfRule>
    <cfRule type="expression" dxfId="736" priority="152">
      <formula>$B$8="Speed Development"</formula>
    </cfRule>
  </conditionalFormatting>
  <conditionalFormatting sqref="A9:F9">
    <cfRule type="expression" dxfId="735" priority="137">
      <formula>$B$9="Recovery"</formula>
    </cfRule>
    <cfRule type="expression" dxfId="734" priority="138">
      <formula>$B$9="Stretching and Mobility"</formula>
    </cfRule>
    <cfRule type="expression" dxfId="733" priority="139">
      <formula>$B$9="Aerobic Running"</formula>
    </cfRule>
    <cfRule type="expression" dxfId="732" priority="140">
      <formula>$B$9="Turnover and Pace Work"</formula>
    </cfRule>
    <cfRule type="expression" dxfId="731" priority="141">
      <formula>$B$9="Threshold"</formula>
    </cfRule>
    <cfRule type="expression" dxfId="730" priority="142">
      <formula>$B$9="VO2 Max"</formula>
    </cfRule>
    <cfRule type="expression" dxfId="729" priority="143">
      <formula>$B$9="Lactate Tolerance"</formula>
    </cfRule>
    <cfRule type="expression" dxfId="728" priority="144">
      <formula>$B$9="Speed Development"</formula>
    </cfRule>
  </conditionalFormatting>
  <conditionalFormatting sqref="A10:F10">
    <cfRule type="expression" dxfId="727" priority="129">
      <formula>$B$10="Recovery"</formula>
    </cfRule>
    <cfRule type="expression" dxfId="726" priority="130">
      <formula>$B$10="Stretching and Mobility"</formula>
    </cfRule>
    <cfRule type="expression" dxfId="725" priority="131">
      <formula>$B$10="Aerobic Running"</formula>
    </cfRule>
    <cfRule type="expression" dxfId="724" priority="132">
      <formula>$B$10="Turnover and Pace Work"</formula>
    </cfRule>
    <cfRule type="expression" dxfId="723" priority="133">
      <formula>$B$10="Threshold"</formula>
    </cfRule>
    <cfRule type="expression" dxfId="722" priority="134">
      <formula>$B$10="VO2 Max"</formula>
    </cfRule>
    <cfRule type="expression" dxfId="721" priority="135">
      <formula>$B$10="Lactate Tolerance"</formula>
    </cfRule>
    <cfRule type="expression" dxfId="720" priority="136">
      <formula>$B$10="Speed Development"</formula>
    </cfRule>
  </conditionalFormatting>
  <conditionalFormatting sqref="A11:F11">
    <cfRule type="expression" dxfId="719" priority="121">
      <formula>$B$11="Recovery"</formula>
    </cfRule>
    <cfRule type="expression" dxfId="718" priority="122">
      <formula>$B$11="Stretching and Mobility"</formula>
    </cfRule>
    <cfRule type="expression" dxfId="717" priority="123">
      <formula>$B$11="Aerobic Running"</formula>
    </cfRule>
    <cfRule type="expression" dxfId="716" priority="124">
      <formula>$B$11="Turnover and Pace Work"</formula>
    </cfRule>
    <cfRule type="expression" dxfId="715" priority="125">
      <formula>$B$11="Threshold"</formula>
    </cfRule>
    <cfRule type="expression" dxfId="714" priority="126">
      <formula>$B$11="VO2 Max"</formula>
    </cfRule>
    <cfRule type="expression" dxfId="713" priority="127">
      <formula>$B$11="Lactate Tolerance"</formula>
    </cfRule>
    <cfRule type="expression" dxfId="712" priority="128">
      <formula>$B$11="Speed Development"</formula>
    </cfRule>
  </conditionalFormatting>
  <conditionalFormatting sqref="A12:F12">
    <cfRule type="expression" dxfId="711" priority="113">
      <formula>$B$12="Recovery"</formula>
    </cfRule>
    <cfRule type="expression" dxfId="710" priority="114">
      <formula>$B$12="Stretching and Mobility"</formula>
    </cfRule>
    <cfRule type="expression" dxfId="709" priority="115">
      <formula>$B$12="Aerobic Running"</formula>
    </cfRule>
    <cfRule type="expression" dxfId="708" priority="116">
      <formula>$B$12="Turnover and Pace Work"</formula>
    </cfRule>
    <cfRule type="expression" dxfId="707" priority="117">
      <formula>$B$12="Threshold"</formula>
    </cfRule>
    <cfRule type="expression" dxfId="706" priority="118">
      <formula>$B$12="VO2 Max"</formula>
    </cfRule>
    <cfRule type="expression" dxfId="705" priority="119">
      <formula>$B$12="Lactate Tolerance"</formula>
    </cfRule>
    <cfRule type="expression" dxfId="704" priority="120">
      <formula>$B$12="Speed Development"</formula>
    </cfRule>
  </conditionalFormatting>
  <conditionalFormatting sqref="A13:F13">
    <cfRule type="expression" dxfId="703" priority="105">
      <formula>$B$13="Recovery"</formula>
    </cfRule>
    <cfRule type="expression" dxfId="702" priority="106">
      <formula>$B$13="Stretching and Mobility"</formula>
    </cfRule>
    <cfRule type="expression" dxfId="701" priority="107">
      <formula>$B$13="Aerobic Running"</formula>
    </cfRule>
    <cfRule type="expression" dxfId="700" priority="108">
      <formula>$B$13="Turnover and Pace Work"</formula>
    </cfRule>
    <cfRule type="expression" dxfId="699" priority="109">
      <formula>$B$13="Threshold"</formula>
    </cfRule>
    <cfRule type="expression" dxfId="698" priority="110">
      <formula>$B$13="VO2 Max"</formula>
    </cfRule>
    <cfRule type="expression" dxfId="697" priority="111">
      <formula>$B$13="Lactate Tolerance"</formula>
    </cfRule>
    <cfRule type="expression" dxfId="696" priority="112">
      <formula>$B$13="Speed Development"</formula>
    </cfRule>
  </conditionalFormatting>
  <conditionalFormatting sqref="A14:F14">
    <cfRule type="expression" dxfId="695" priority="97">
      <formula>$B$14="Recovery"</formula>
    </cfRule>
    <cfRule type="expression" dxfId="694" priority="98">
      <formula>$B$14="Stretching and Mobility"</formula>
    </cfRule>
    <cfRule type="expression" dxfId="693" priority="99">
      <formula>$B$14="Aerobic Running"</formula>
    </cfRule>
    <cfRule type="expression" dxfId="692" priority="100">
      <formula>$B$14="Turnover and Pace Work"</formula>
    </cfRule>
    <cfRule type="expression" dxfId="691" priority="101">
      <formula>$B$14="Threshold"</formula>
    </cfRule>
    <cfRule type="expression" dxfId="690" priority="102">
      <formula>$B$14="VO2 Max"</formula>
    </cfRule>
    <cfRule type="expression" dxfId="689" priority="103">
      <formula>$B$14="Lactate Tolerance"</formula>
    </cfRule>
    <cfRule type="expression" dxfId="688" priority="104">
      <formula>$B$14="Speed Development"</formula>
    </cfRule>
  </conditionalFormatting>
  <conditionalFormatting sqref="A15:F15">
    <cfRule type="expression" dxfId="687" priority="89">
      <formula>$B$15="Recovery"</formula>
    </cfRule>
    <cfRule type="expression" dxfId="686" priority="90">
      <formula>$B$15="Stretching and Mobility"</formula>
    </cfRule>
    <cfRule type="expression" dxfId="685" priority="91">
      <formula>$B$15="Aerobic Running"</formula>
    </cfRule>
    <cfRule type="expression" dxfId="684" priority="92">
      <formula>$B$15="Turnover and Pace Work"</formula>
    </cfRule>
    <cfRule type="expression" dxfId="683" priority="93">
      <formula>$B$15="Threshold"</formula>
    </cfRule>
    <cfRule type="expression" dxfId="682" priority="94">
      <formula>$B$15="VO2 Max"</formula>
    </cfRule>
    <cfRule type="expression" dxfId="681" priority="95">
      <formula>$B$15="Lactate Tolerance"</formula>
    </cfRule>
    <cfRule type="expression" dxfId="680" priority="96">
      <formula>$B$15="Speed Development"</formula>
    </cfRule>
  </conditionalFormatting>
  <conditionalFormatting sqref="A16:F16">
    <cfRule type="expression" dxfId="679" priority="81">
      <formula>$B$16="Recovery"</formula>
    </cfRule>
    <cfRule type="expression" dxfId="678" priority="82">
      <formula>$B$16="Stretching and Mobility"</formula>
    </cfRule>
    <cfRule type="expression" dxfId="677" priority="83">
      <formula>$B$16="Aerobic Running"</formula>
    </cfRule>
    <cfRule type="expression" dxfId="676" priority="84">
      <formula>$B$16="Turnover and Pace Work"</formula>
    </cfRule>
    <cfRule type="expression" dxfId="675" priority="85">
      <formula>$B$16="Threshold"</formula>
    </cfRule>
    <cfRule type="expression" dxfId="674" priority="86">
      <formula>$B$16="VO2 Max"</formula>
    </cfRule>
    <cfRule type="expression" dxfId="673" priority="87">
      <formula>$B$16="Lactate Tolerance"</formula>
    </cfRule>
    <cfRule type="expression" dxfId="672" priority="88">
      <formula>$B$16="Speed Development"</formula>
    </cfRule>
  </conditionalFormatting>
  <conditionalFormatting sqref="A17:F17">
    <cfRule type="expression" dxfId="671" priority="73">
      <formula>$B$17="Recovery"</formula>
    </cfRule>
    <cfRule type="expression" dxfId="670" priority="74">
      <formula>$B$17="Stretching and Mobility"</formula>
    </cfRule>
    <cfRule type="expression" dxfId="669" priority="75">
      <formula>$B$17="Aerobic Running"</formula>
    </cfRule>
    <cfRule type="expression" dxfId="668" priority="76">
      <formula>$B$17="Turnover and Pace Work"</formula>
    </cfRule>
    <cfRule type="expression" dxfId="667" priority="77">
      <formula>$B$17="Threshold"</formula>
    </cfRule>
    <cfRule type="expression" dxfId="666" priority="78">
      <formula>$B$17="VO2 Max"</formula>
    </cfRule>
    <cfRule type="expression" dxfId="665" priority="79">
      <formula>$B$17="Lactate Tolerance"</formula>
    </cfRule>
    <cfRule type="expression" dxfId="664" priority="80">
      <formula>$B$17="Speed Development"</formula>
    </cfRule>
  </conditionalFormatting>
  <conditionalFormatting sqref="A18:F18">
    <cfRule type="expression" dxfId="663" priority="65">
      <formula>$B$18="Recovery"</formula>
    </cfRule>
    <cfRule type="expression" dxfId="662" priority="66">
      <formula>$B$18="Stretching and Mobility"</formula>
    </cfRule>
    <cfRule type="expression" dxfId="661" priority="67">
      <formula>$B$18="Aerobic Running"</formula>
    </cfRule>
    <cfRule type="expression" dxfId="660" priority="68">
      <formula>$B$18="Turnover and Pace Work"</formula>
    </cfRule>
    <cfRule type="expression" dxfId="659" priority="69">
      <formula>$B$18="Threshold"</formula>
    </cfRule>
    <cfRule type="expression" dxfId="658" priority="70">
      <formula>$B$18="VO2 Max"</formula>
    </cfRule>
    <cfRule type="expression" dxfId="657" priority="71">
      <formula>$B$18="Lactate Tolerance"</formula>
    </cfRule>
    <cfRule type="expression" dxfId="656" priority="72">
      <formula>$B$18="Speed Development"</formula>
    </cfRule>
  </conditionalFormatting>
  <conditionalFormatting sqref="A19:F19">
    <cfRule type="expression" dxfId="655" priority="57">
      <formula>$B$19="Recovery"</formula>
    </cfRule>
    <cfRule type="expression" dxfId="654" priority="58">
      <formula>$B$19="Stretching and Mobility"</formula>
    </cfRule>
    <cfRule type="expression" dxfId="653" priority="59">
      <formula>$B$19="Aerobic Running"</formula>
    </cfRule>
    <cfRule type="expression" dxfId="652" priority="60">
      <formula>$B$19="Turnover and Pace Work"</formula>
    </cfRule>
    <cfRule type="expression" dxfId="651" priority="61">
      <formula>$B$19="Threshold"</formula>
    </cfRule>
    <cfRule type="expression" dxfId="650" priority="62">
      <formula>$B$19="VO2 Max"</formula>
    </cfRule>
    <cfRule type="expression" dxfId="649" priority="63">
      <formula>$B$19="Lactate Tolerance"</formula>
    </cfRule>
    <cfRule type="expression" dxfId="648" priority="64">
      <formula>$B$19="Speed Development"</formula>
    </cfRule>
  </conditionalFormatting>
  <conditionalFormatting sqref="A20:F20">
    <cfRule type="expression" dxfId="647" priority="49">
      <formula>$B$20="Recovery"</formula>
    </cfRule>
    <cfRule type="expression" dxfId="646" priority="50">
      <formula>$B$20="Stretching and Mobility"</formula>
    </cfRule>
    <cfRule type="expression" dxfId="645" priority="51">
      <formula>$B$20="Aerobic Running"</formula>
    </cfRule>
    <cfRule type="expression" dxfId="644" priority="52">
      <formula>$B$20="Turnover and Pace Work"</formula>
    </cfRule>
    <cfRule type="expression" dxfId="643" priority="53">
      <formula>$B$20="Threshold"</formula>
    </cfRule>
    <cfRule type="expression" dxfId="642" priority="54">
      <formula>$B$20="VO2 Max"</formula>
    </cfRule>
    <cfRule type="expression" dxfId="641" priority="55">
      <formula>$B$20="Lactate Tolerance"</formula>
    </cfRule>
    <cfRule type="expression" dxfId="640" priority="56">
      <formula>$B$20="Speed Development"</formula>
    </cfRule>
  </conditionalFormatting>
  <conditionalFormatting sqref="A21:F21">
    <cfRule type="expression" dxfId="639" priority="41">
      <formula>$B$21="Recovery"</formula>
    </cfRule>
    <cfRule type="expression" dxfId="638" priority="42">
      <formula>$B$21="Stretching and Mobility"</formula>
    </cfRule>
    <cfRule type="expression" dxfId="637" priority="43">
      <formula>$B$21="Aerobic Running"</formula>
    </cfRule>
    <cfRule type="expression" dxfId="636" priority="44">
      <formula>$B$21="Turnover and Pace Work"</formula>
    </cfRule>
    <cfRule type="expression" dxfId="635" priority="45">
      <formula>$B$21="Threshold"</formula>
    </cfRule>
    <cfRule type="expression" dxfId="634" priority="46">
      <formula>$B$21="VO2 Max"</formula>
    </cfRule>
    <cfRule type="expression" dxfId="633" priority="47">
      <formula>$B$21="Lactate Tolerance"</formula>
    </cfRule>
    <cfRule type="expression" dxfId="632" priority="48">
      <formula>$B$21="Speed Development"</formula>
    </cfRule>
  </conditionalFormatting>
  <conditionalFormatting sqref="A22:F22">
    <cfRule type="expression" dxfId="631" priority="33">
      <formula>$B$22="Recovery"</formula>
    </cfRule>
    <cfRule type="expression" dxfId="630" priority="34">
      <formula>$B$22="Stretching and Mobility"</formula>
    </cfRule>
    <cfRule type="expression" dxfId="629" priority="35">
      <formula>$B$22="Aerobic Running"</formula>
    </cfRule>
    <cfRule type="expression" dxfId="628" priority="36">
      <formula>$B$22="Turnover and Pace Work"</formula>
    </cfRule>
    <cfRule type="expression" dxfId="627" priority="37">
      <formula>$B$22="Threshold"</formula>
    </cfRule>
    <cfRule type="expression" dxfId="626" priority="38">
      <formula>$B$22="VO2 Max"</formula>
    </cfRule>
    <cfRule type="expression" dxfId="625" priority="39">
      <formula>$B$22="Lactate Tolerance"</formula>
    </cfRule>
    <cfRule type="expression" dxfId="624" priority="40">
      <formula>$B$22="Speed Development"</formula>
    </cfRule>
  </conditionalFormatting>
  <conditionalFormatting sqref="A23:F23">
    <cfRule type="expression" dxfId="623" priority="25">
      <formula>$B$23="Recovery"</formula>
    </cfRule>
    <cfRule type="expression" dxfId="622" priority="26">
      <formula>$B$23="Stretching and Mobility"</formula>
    </cfRule>
    <cfRule type="expression" dxfId="621" priority="27">
      <formula>$B$23="Aerobic Running"</formula>
    </cfRule>
    <cfRule type="expression" dxfId="620" priority="28">
      <formula>$B$23="Turnover and Pace Work"</formula>
    </cfRule>
    <cfRule type="expression" dxfId="619" priority="29">
      <formula>$B$23="Threshold"</formula>
    </cfRule>
    <cfRule type="expression" dxfId="618" priority="30">
      <formula>$B$23="VO2 Max"</formula>
    </cfRule>
    <cfRule type="expression" dxfId="617" priority="31">
      <formula>$B$23="Lactate Tolerance"</formula>
    </cfRule>
    <cfRule type="expression" dxfId="616" priority="32">
      <formula>$B$23="Speed Development"</formula>
    </cfRule>
  </conditionalFormatting>
  <conditionalFormatting sqref="A24:F24">
    <cfRule type="expression" dxfId="615" priority="17">
      <formula>$B$24="Recovery"</formula>
    </cfRule>
    <cfRule type="expression" dxfId="614" priority="18">
      <formula>$B$24="Stretching and Mobility"</formula>
    </cfRule>
    <cfRule type="expression" dxfId="613" priority="19">
      <formula>$B$24="Aerobic Running"</formula>
    </cfRule>
    <cfRule type="expression" dxfId="612" priority="20">
      <formula>$B$24="Turnover and Pace Work"</formula>
    </cfRule>
    <cfRule type="expression" dxfId="611" priority="21">
      <formula>$B$24="Threshold"</formula>
    </cfRule>
    <cfRule type="expression" dxfId="610" priority="22">
      <formula>$B$24="VO2 Max"</formula>
    </cfRule>
    <cfRule type="expression" dxfId="609" priority="23">
      <formula>$B$24="Lactate Tolerance"</formula>
    </cfRule>
    <cfRule type="expression" dxfId="608" priority="24">
      <formula>$B$24="Speed Development"</formula>
    </cfRule>
  </conditionalFormatting>
  <conditionalFormatting sqref="A25:F25">
    <cfRule type="expression" dxfId="607" priority="9">
      <formula>$B$25="Recovery"</formula>
    </cfRule>
    <cfRule type="expression" dxfId="606" priority="10">
      <formula>$B$25="Stretching and Mobility"</formula>
    </cfRule>
    <cfRule type="expression" dxfId="605" priority="11">
      <formula>$B$25="Aerobic Running"</formula>
    </cfRule>
    <cfRule type="expression" dxfId="604" priority="12">
      <formula>$B$25="Turnover and Pace Work"</formula>
    </cfRule>
    <cfRule type="expression" dxfId="603" priority="13">
      <formula>$B$25="Threshold"</formula>
    </cfRule>
    <cfRule type="expression" dxfId="602" priority="14">
      <formula>$B$25="VO2 Max"</formula>
    </cfRule>
    <cfRule type="expression" dxfId="601" priority="15">
      <formula>$B$25="Lactate Tolerance"</formula>
    </cfRule>
    <cfRule type="expression" dxfId="600" priority="16">
      <formula>$B$25="Speed Development"</formula>
    </cfRule>
  </conditionalFormatting>
  <conditionalFormatting sqref="A26:F26">
    <cfRule type="expression" dxfId="599" priority="1">
      <formula>$B$26="Recovery"</formula>
    </cfRule>
    <cfRule type="expression" dxfId="598" priority="2">
      <formula>$B$26="Stretching and Mobility"</formula>
    </cfRule>
    <cfRule type="expression" dxfId="597" priority="3">
      <formula>$B$26="Aerobic Running"</formula>
    </cfRule>
    <cfRule type="expression" dxfId="596" priority="4">
      <formula>$B$26="Turnover and Pace Work"</formula>
    </cfRule>
    <cfRule type="expression" dxfId="595" priority="5">
      <formula>$B$26="Threshold"</formula>
    </cfRule>
    <cfRule type="expression" dxfId="594" priority="6">
      <formula>$B$26="VO2 Max"</formula>
    </cfRule>
    <cfRule type="expression" dxfId="593" priority="7">
      <formula>$B$26="Lactate Tolerance"</formula>
    </cfRule>
    <cfRule type="expression" dxfId="592" priority="8">
      <formula>$B$26="Speed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zoomScale="140" zoomScaleNormal="140" workbookViewId="0">
      <selection activeCell="D5" sqref="D5"/>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45743</v>
      </c>
      <c r="C1" s="20" t="s">
        <v>97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217</v>
      </c>
      <c r="F4" s="83"/>
      <c r="G4" s="23">
        <v>45</v>
      </c>
      <c r="H4" s="23">
        <v>60</v>
      </c>
      <c r="I4" s="23">
        <v>5</v>
      </c>
      <c r="J4" s="23">
        <v>6</v>
      </c>
      <c r="K4" s="2"/>
      <c r="L4" s="27" t="s">
        <v>69</v>
      </c>
      <c r="M4" s="28">
        <f>SUMIF($B$4:$B$26,"Aerobic Running",G4:G26)</f>
        <v>45</v>
      </c>
      <c r="N4" s="28">
        <f>SUMIF($B$4:$B$26,"Aerobic Running",H4:H26)</f>
        <v>60</v>
      </c>
      <c r="O4" s="39">
        <f t="shared" ref="O4:O9" si="0">M4/$M$10</f>
        <v>0.95744680851063835</v>
      </c>
      <c r="P4" s="39">
        <f t="shared" ref="P4:P10" si="1">N4/$N$10</f>
        <v>0.967741935483871</v>
      </c>
      <c r="Q4" s="28">
        <f>SUMIF($B$4:$B$26,"Aerobic Running",I4:I26)</f>
        <v>5</v>
      </c>
      <c r="R4" s="28">
        <f>SUMIF($B$4:$B$26,"Aerobic Running",J4:J26)</f>
        <v>6</v>
      </c>
      <c r="S4" s="39">
        <f>Q4/$Q$10</f>
        <v>0.96153846153846145</v>
      </c>
      <c r="T4" s="39">
        <f>R4/$R$10</f>
        <v>0.96774193548387089</v>
      </c>
    </row>
    <row r="5" spans="1:20" ht="50" customHeight="1">
      <c r="A5" s="6" t="s">
        <v>42</v>
      </c>
      <c r="B5" s="6" t="str">
        <f>_xlfn.XLOOKUP(A5,TrainingTable[Training Component],TrainingTable[Category of Training Stimulus],"")</f>
        <v>Turnover and Pace Work</v>
      </c>
      <c r="C5" s="6" t="s">
        <v>55</v>
      </c>
      <c r="D5" s="6" t="s">
        <v>64</v>
      </c>
      <c r="E5" s="83" t="s">
        <v>206</v>
      </c>
      <c r="F5" s="83"/>
      <c r="G5" s="23">
        <v>2</v>
      </c>
      <c r="H5" s="23">
        <v>2</v>
      </c>
      <c r="I5" s="23">
        <v>0.2</v>
      </c>
      <c r="J5" s="23">
        <v>0.2</v>
      </c>
      <c r="K5" s="2"/>
      <c r="L5" s="29" t="s">
        <v>34</v>
      </c>
      <c r="M5" s="30">
        <f>SUMIF($B$4:$B$26,"Turnover and Pace Work",G4:G26)</f>
        <v>2</v>
      </c>
      <c r="N5" s="30">
        <f>SUMIF($B$4:$B$26,"Turnover and Pace Work",H4:H26)</f>
        <v>2</v>
      </c>
      <c r="O5" s="40">
        <f t="shared" si="0"/>
        <v>4.2553191489361701E-2</v>
      </c>
      <c r="P5" s="40">
        <f t="shared" si="1"/>
        <v>3.2258064516129031E-2</v>
      </c>
      <c r="Q5" s="30">
        <f>SUMIF($B$4:$B$26,"Turnover and Pace Work",I4:I26)</f>
        <v>0.2</v>
      </c>
      <c r="R5" s="30">
        <f>SUMIF($B$4:$B$26,"Turnover and Pace Work",J4:J26)</f>
        <v>0.2</v>
      </c>
      <c r="S5" s="40">
        <f t="shared" ref="S5:S10" si="2">Q5/$Q$10</f>
        <v>3.8461538461538464E-2</v>
      </c>
      <c r="T5" s="40">
        <f t="shared" ref="T5:T10" si="3">R5/$R$10</f>
        <v>3.2258064516129031E-2</v>
      </c>
    </row>
    <row r="6" spans="1:20" ht="50" customHeight="1">
      <c r="A6" s="6" t="s">
        <v>21</v>
      </c>
      <c r="B6" s="6" t="str">
        <f>_xlfn.XLOOKUP(A6,TrainingTable[Training Component],TrainingTable[Category of Training Stimulus],"")</f>
        <v>Stretching and Mobility</v>
      </c>
      <c r="C6" s="6" t="s">
        <v>55</v>
      </c>
      <c r="D6" s="6" t="s">
        <v>57</v>
      </c>
      <c r="E6" s="83" t="s">
        <v>193</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93"/>
      <c r="F10" s="94"/>
      <c r="G10" s="23"/>
      <c r="H10" s="23"/>
      <c r="I10" s="23"/>
      <c r="J10" s="23"/>
      <c r="K10" s="2"/>
      <c r="L10" s="46" t="s">
        <v>72</v>
      </c>
      <c r="M10" s="23">
        <f>SUM(M4:M9)</f>
        <v>47</v>
      </c>
      <c r="N10" s="23">
        <f>SUM(N4:N9)</f>
        <v>62</v>
      </c>
      <c r="O10" s="47">
        <f>M10/M10</f>
        <v>1</v>
      </c>
      <c r="P10" s="45">
        <f t="shared" si="1"/>
        <v>1</v>
      </c>
      <c r="Q10" s="23">
        <f>SUM(Q4:Q9)</f>
        <v>5.2</v>
      </c>
      <c r="R10" s="23">
        <f>SUM(R4:R9)</f>
        <v>6.2</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591" priority="177">
      <formula>$B$4="Recovery"</formula>
    </cfRule>
    <cfRule type="expression" dxfId="590" priority="178">
      <formula>$B$4="Stretching and Mobility"</formula>
    </cfRule>
    <cfRule type="expression" dxfId="589" priority="179">
      <formula>$B$4="Aerobic Running"</formula>
    </cfRule>
    <cfRule type="expression" dxfId="588" priority="180">
      <formula>$B$4="Turnover and Pace Work"</formula>
    </cfRule>
    <cfRule type="expression" dxfId="587" priority="181">
      <formula>$B$4="Threshold"</formula>
    </cfRule>
    <cfRule type="expression" dxfId="586" priority="182">
      <formula>$B$4="VO2 Max"</formula>
    </cfRule>
    <cfRule type="expression" dxfId="585" priority="183">
      <formula>$B$4="Lactate Tolerance"</formula>
    </cfRule>
    <cfRule type="expression" dxfId="584" priority="184">
      <formula>$B$4="Speed Development"</formula>
    </cfRule>
  </conditionalFormatting>
  <conditionalFormatting sqref="A5:F5">
    <cfRule type="expression" dxfId="583" priority="169">
      <formula>$B$5="Recovery"</formula>
    </cfRule>
    <cfRule type="expression" dxfId="582" priority="170">
      <formula>$B$5="Stretching and Mobility"</formula>
    </cfRule>
    <cfRule type="expression" dxfId="581" priority="171">
      <formula>$B$5="Aerobic Running"</formula>
    </cfRule>
    <cfRule type="expression" dxfId="580" priority="172">
      <formula>$B$5="Turnover and Pace Work"</formula>
    </cfRule>
    <cfRule type="expression" dxfId="579" priority="173">
      <formula>$B$5="Threshold"</formula>
    </cfRule>
    <cfRule type="expression" dxfId="578" priority="174">
      <formula>$B$5="VO2 Max"</formula>
    </cfRule>
    <cfRule type="expression" dxfId="577" priority="175">
      <formula>$B$5="Lactate Tolerance"</formula>
    </cfRule>
    <cfRule type="expression" dxfId="576" priority="176">
      <formula>$B$5="Speed Development"</formula>
    </cfRule>
  </conditionalFormatting>
  <conditionalFormatting sqref="A6:F6">
    <cfRule type="expression" dxfId="575" priority="161">
      <formula>$B$6="Recovery"</formula>
    </cfRule>
    <cfRule type="expression" dxfId="574" priority="162">
      <formula>$B$6="Stretching and Mobility"</formula>
    </cfRule>
    <cfRule type="expression" dxfId="573" priority="163">
      <formula>$B$6="Aerobic Running"</formula>
    </cfRule>
    <cfRule type="expression" dxfId="572" priority="164">
      <formula>$B$6="Turnover and Pace Work"</formula>
    </cfRule>
    <cfRule type="expression" dxfId="571" priority="165">
      <formula>$B$6="Threshold"</formula>
    </cfRule>
    <cfRule type="expression" dxfId="570" priority="166">
      <formula>$B$6="VO2 Max"</formula>
    </cfRule>
    <cfRule type="expression" dxfId="569" priority="167">
      <formula>$B$6="Lactate Tolerance"</formula>
    </cfRule>
    <cfRule type="expression" dxfId="568" priority="168">
      <formula>$B$6="Speed Development"</formula>
    </cfRule>
  </conditionalFormatting>
  <conditionalFormatting sqref="A7:F7">
    <cfRule type="expression" dxfId="567" priority="153">
      <formula>$B$7="Recovery"</formula>
    </cfRule>
    <cfRule type="expression" dxfId="566" priority="154">
      <formula>$B$7="Stretching and Mobility"</formula>
    </cfRule>
    <cfRule type="expression" dxfId="565" priority="155">
      <formula>$B$7="Aerobic Running"</formula>
    </cfRule>
    <cfRule type="expression" dxfId="564" priority="156">
      <formula>$B$7="Turnover and Pace Work"</formula>
    </cfRule>
    <cfRule type="expression" dxfId="563" priority="157">
      <formula>$B$7="Threshold"</formula>
    </cfRule>
    <cfRule type="expression" dxfId="562" priority="158">
      <formula>$B$7="VO2 Max"</formula>
    </cfRule>
    <cfRule type="expression" dxfId="561" priority="159">
      <formula>$B$7="Lactate Tolerance"</formula>
    </cfRule>
    <cfRule type="expression" dxfId="560" priority="160">
      <formula>$B$7="Speed Development"</formula>
    </cfRule>
  </conditionalFormatting>
  <conditionalFormatting sqref="A8:F8">
    <cfRule type="expression" dxfId="559" priority="145">
      <formula>$B$8="Recovery"</formula>
    </cfRule>
    <cfRule type="expression" dxfId="558" priority="146">
      <formula>$B$8="Stretching and Mobility"</formula>
    </cfRule>
    <cfRule type="expression" dxfId="557" priority="147">
      <formula>$B$8="Aerobic Running"</formula>
    </cfRule>
    <cfRule type="expression" dxfId="556" priority="148">
      <formula>$B$8="Turnover and Pace Work"</formula>
    </cfRule>
    <cfRule type="expression" dxfId="555" priority="149">
      <formula>$B$8="Threshold"</formula>
    </cfRule>
    <cfRule type="expression" dxfId="554" priority="150">
      <formula>$B$8="VO2 Max"</formula>
    </cfRule>
    <cfRule type="expression" dxfId="553" priority="151">
      <formula>$B$8="Lactate Tolerance"</formula>
    </cfRule>
    <cfRule type="expression" dxfId="552" priority="152">
      <formula>$B$8="Speed Development"</formula>
    </cfRule>
  </conditionalFormatting>
  <conditionalFormatting sqref="A9:F9">
    <cfRule type="expression" dxfId="551" priority="137">
      <formula>$B$9="Recovery"</formula>
    </cfRule>
    <cfRule type="expression" dxfId="550" priority="138">
      <formula>$B$9="Stretching and Mobility"</formula>
    </cfRule>
    <cfRule type="expression" dxfId="549" priority="139">
      <formula>$B$9="Aerobic Running"</formula>
    </cfRule>
    <cfRule type="expression" dxfId="548" priority="140">
      <formula>$B$9="Turnover and Pace Work"</formula>
    </cfRule>
    <cfRule type="expression" dxfId="547" priority="141">
      <formula>$B$9="Threshold"</formula>
    </cfRule>
    <cfRule type="expression" dxfId="546" priority="142">
      <formula>$B$9="VO2 Max"</formula>
    </cfRule>
    <cfRule type="expression" dxfId="545" priority="143">
      <formula>$B$9="Lactate Tolerance"</formula>
    </cfRule>
    <cfRule type="expression" dxfId="544" priority="144">
      <formula>$B$9="Speed Development"</formula>
    </cfRule>
  </conditionalFormatting>
  <conditionalFormatting sqref="A10:F10">
    <cfRule type="expression" dxfId="543" priority="129">
      <formula>$B$10="Recovery"</formula>
    </cfRule>
    <cfRule type="expression" dxfId="542" priority="130">
      <formula>$B$10="Stretching and Mobility"</formula>
    </cfRule>
    <cfRule type="expression" dxfId="541" priority="131">
      <formula>$B$10="Aerobic Running"</formula>
    </cfRule>
    <cfRule type="expression" dxfId="540" priority="132">
      <formula>$B$10="Turnover and Pace Work"</formula>
    </cfRule>
    <cfRule type="expression" dxfId="539" priority="133">
      <formula>$B$10="Threshold"</formula>
    </cfRule>
    <cfRule type="expression" dxfId="538" priority="134">
      <formula>$B$10="VO2 Max"</formula>
    </cfRule>
    <cfRule type="expression" dxfId="537" priority="135">
      <formula>$B$10="Lactate Tolerance"</formula>
    </cfRule>
    <cfRule type="expression" dxfId="536" priority="136">
      <formula>$B$10="Speed Development"</formula>
    </cfRule>
  </conditionalFormatting>
  <conditionalFormatting sqref="A11:F11">
    <cfRule type="expression" dxfId="535" priority="121">
      <formula>$B$11="Recovery"</formula>
    </cfRule>
    <cfRule type="expression" dxfId="534" priority="122">
      <formula>$B$11="Stretching and Mobility"</formula>
    </cfRule>
    <cfRule type="expression" dxfId="533" priority="123">
      <formula>$B$11="Aerobic Running"</formula>
    </cfRule>
    <cfRule type="expression" dxfId="532" priority="124">
      <formula>$B$11="Turnover and Pace Work"</formula>
    </cfRule>
    <cfRule type="expression" dxfId="531" priority="125">
      <formula>$B$11="Threshold"</formula>
    </cfRule>
    <cfRule type="expression" dxfId="530" priority="126">
      <formula>$B$11="VO2 Max"</formula>
    </cfRule>
    <cfRule type="expression" dxfId="529" priority="127">
      <formula>$B$11="Lactate Tolerance"</formula>
    </cfRule>
    <cfRule type="expression" dxfId="528" priority="128">
      <formula>$B$11="Speed Development"</formula>
    </cfRule>
  </conditionalFormatting>
  <conditionalFormatting sqref="A12:F12">
    <cfRule type="expression" dxfId="527" priority="113">
      <formula>$B$12="Recovery"</formula>
    </cfRule>
    <cfRule type="expression" dxfId="526" priority="114">
      <formula>$B$12="Stretching and Mobility"</formula>
    </cfRule>
    <cfRule type="expression" dxfId="525" priority="115">
      <formula>$B$12="Aerobic Running"</formula>
    </cfRule>
    <cfRule type="expression" dxfId="524" priority="116">
      <formula>$B$12="Turnover and Pace Work"</formula>
    </cfRule>
    <cfRule type="expression" dxfId="523" priority="117">
      <formula>$B$12="Threshold"</formula>
    </cfRule>
    <cfRule type="expression" dxfId="522" priority="118">
      <formula>$B$12="VO2 Max"</formula>
    </cfRule>
    <cfRule type="expression" dxfId="521" priority="119">
      <formula>$B$12="Lactate Tolerance"</formula>
    </cfRule>
    <cfRule type="expression" dxfId="520" priority="120">
      <formula>$B$12="Speed Development"</formula>
    </cfRule>
  </conditionalFormatting>
  <conditionalFormatting sqref="A13:F13">
    <cfRule type="expression" dxfId="519" priority="105">
      <formula>$B$13="Recovery"</formula>
    </cfRule>
    <cfRule type="expression" dxfId="518" priority="106">
      <formula>$B$13="Stretching and Mobility"</formula>
    </cfRule>
    <cfRule type="expression" dxfId="517" priority="107">
      <formula>$B$13="Aerobic Running"</formula>
    </cfRule>
    <cfRule type="expression" dxfId="516" priority="108">
      <formula>$B$13="Turnover and Pace Work"</formula>
    </cfRule>
    <cfRule type="expression" dxfId="515" priority="109">
      <formula>$B$13="Threshold"</formula>
    </cfRule>
    <cfRule type="expression" dxfId="514" priority="110">
      <formula>$B$13="VO2 Max"</formula>
    </cfRule>
    <cfRule type="expression" dxfId="513" priority="111">
      <formula>$B$13="Lactate Tolerance"</formula>
    </cfRule>
    <cfRule type="expression" dxfId="512" priority="112">
      <formula>$B$13="Speed Development"</formula>
    </cfRule>
  </conditionalFormatting>
  <conditionalFormatting sqref="A14:F14">
    <cfRule type="expression" dxfId="511" priority="97">
      <formula>$B$14="Recovery"</formula>
    </cfRule>
    <cfRule type="expression" dxfId="510" priority="98">
      <formula>$B$14="Stretching and Mobility"</formula>
    </cfRule>
    <cfRule type="expression" dxfId="509" priority="99">
      <formula>$B$14="Aerobic Running"</formula>
    </cfRule>
    <cfRule type="expression" dxfId="508" priority="100">
      <formula>$B$14="Turnover and Pace Work"</formula>
    </cfRule>
    <cfRule type="expression" dxfId="507" priority="101">
      <formula>$B$14="Threshold"</formula>
    </cfRule>
    <cfRule type="expression" dxfId="506" priority="102">
      <formula>$B$14="VO2 Max"</formula>
    </cfRule>
    <cfRule type="expression" dxfId="505" priority="103">
      <formula>$B$14="Lactate Tolerance"</formula>
    </cfRule>
    <cfRule type="expression" dxfId="504" priority="104">
      <formula>$B$14="Speed Development"</formula>
    </cfRule>
  </conditionalFormatting>
  <conditionalFormatting sqref="A15:F15">
    <cfRule type="expression" dxfId="503" priority="89">
      <formula>$B$15="Recovery"</formula>
    </cfRule>
    <cfRule type="expression" dxfId="502" priority="90">
      <formula>$B$15="Stretching and Mobility"</formula>
    </cfRule>
    <cfRule type="expression" dxfId="501" priority="91">
      <formula>$B$15="Aerobic Running"</formula>
    </cfRule>
    <cfRule type="expression" dxfId="500" priority="92">
      <formula>$B$15="Turnover and Pace Work"</formula>
    </cfRule>
    <cfRule type="expression" dxfId="499" priority="93">
      <formula>$B$15="Threshold"</formula>
    </cfRule>
    <cfRule type="expression" dxfId="498" priority="94">
      <formula>$B$15="VO2 Max"</formula>
    </cfRule>
    <cfRule type="expression" dxfId="497" priority="95">
      <formula>$B$15="Lactate Tolerance"</formula>
    </cfRule>
    <cfRule type="expression" dxfId="496" priority="96">
      <formula>$B$15="Speed Development"</formula>
    </cfRule>
  </conditionalFormatting>
  <conditionalFormatting sqref="A16:F16">
    <cfRule type="expression" dxfId="495" priority="81">
      <formula>$B$16="Recovery"</formula>
    </cfRule>
    <cfRule type="expression" dxfId="494" priority="82">
      <formula>$B$16="Stretching and Mobility"</formula>
    </cfRule>
    <cfRule type="expression" dxfId="493" priority="83">
      <formula>$B$16="Aerobic Running"</formula>
    </cfRule>
    <cfRule type="expression" dxfId="492" priority="84">
      <formula>$B$16="Turnover and Pace Work"</formula>
    </cfRule>
    <cfRule type="expression" dxfId="491" priority="85">
      <formula>$B$16="Threshold"</formula>
    </cfRule>
    <cfRule type="expression" dxfId="490" priority="86">
      <formula>$B$16="VO2 Max"</formula>
    </cfRule>
    <cfRule type="expression" dxfId="489" priority="87">
      <formula>$B$16="Lactate Tolerance"</formula>
    </cfRule>
    <cfRule type="expression" dxfId="488" priority="88">
      <formula>$B$16="Speed Development"</formula>
    </cfRule>
  </conditionalFormatting>
  <conditionalFormatting sqref="A17:F17">
    <cfRule type="expression" dxfId="487" priority="73">
      <formula>$B$17="Recovery"</formula>
    </cfRule>
    <cfRule type="expression" dxfId="486" priority="74">
      <formula>$B$17="Stretching and Mobility"</formula>
    </cfRule>
    <cfRule type="expression" dxfId="485" priority="75">
      <formula>$B$17="Aerobic Running"</formula>
    </cfRule>
    <cfRule type="expression" dxfId="484" priority="76">
      <formula>$B$17="Turnover and Pace Work"</formula>
    </cfRule>
    <cfRule type="expression" dxfId="483" priority="77">
      <formula>$B$17="Threshold"</formula>
    </cfRule>
    <cfRule type="expression" dxfId="482" priority="78">
      <formula>$B$17="VO2 Max"</formula>
    </cfRule>
    <cfRule type="expression" dxfId="481" priority="79">
      <formula>$B$17="Lactate Tolerance"</formula>
    </cfRule>
    <cfRule type="expression" dxfId="480" priority="80">
      <formula>$B$17="Speed Development"</formula>
    </cfRule>
  </conditionalFormatting>
  <conditionalFormatting sqref="A18:F18">
    <cfRule type="expression" dxfId="479" priority="65">
      <formula>$B$18="Recovery"</formula>
    </cfRule>
    <cfRule type="expression" dxfId="478" priority="66">
      <formula>$B$18="Stretching and Mobility"</formula>
    </cfRule>
    <cfRule type="expression" dxfId="477" priority="67">
      <formula>$B$18="Aerobic Running"</formula>
    </cfRule>
    <cfRule type="expression" dxfId="476" priority="68">
      <formula>$B$18="Turnover and Pace Work"</formula>
    </cfRule>
    <cfRule type="expression" dxfId="475" priority="69">
      <formula>$B$18="Threshold"</formula>
    </cfRule>
    <cfRule type="expression" dxfId="474" priority="70">
      <formula>$B$18="VO2 Max"</formula>
    </cfRule>
    <cfRule type="expression" dxfId="473" priority="71">
      <formula>$B$18="Lactate Tolerance"</formula>
    </cfRule>
    <cfRule type="expression" dxfId="472" priority="72">
      <formula>$B$18="Speed Development"</formula>
    </cfRule>
  </conditionalFormatting>
  <conditionalFormatting sqref="A19:F19">
    <cfRule type="expression" dxfId="471" priority="57">
      <formula>$B$19="Recovery"</formula>
    </cfRule>
    <cfRule type="expression" dxfId="470" priority="58">
      <formula>$B$19="Stretching and Mobility"</formula>
    </cfRule>
    <cfRule type="expression" dxfId="469" priority="59">
      <formula>$B$19="Aerobic Running"</formula>
    </cfRule>
    <cfRule type="expression" dxfId="468" priority="60">
      <formula>$B$19="Turnover and Pace Work"</formula>
    </cfRule>
    <cfRule type="expression" dxfId="467" priority="61">
      <formula>$B$19="Threshold"</formula>
    </cfRule>
    <cfRule type="expression" dxfId="466" priority="62">
      <formula>$B$19="VO2 Max"</formula>
    </cfRule>
    <cfRule type="expression" dxfId="465" priority="63">
      <formula>$B$19="Lactate Tolerance"</formula>
    </cfRule>
    <cfRule type="expression" dxfId="464" priority="64">
      <formula>$B$19="Speed Development"</formula>
    </cfRule>
  </conditionalFormatting>
  <conditionalFormatting sqref="A20:F20">
    <cfRule type="expression" dxfId="463" priority="49">
      <formula>$B$20="Recovery"</formula>
    </cfRule>
    <cfRule type="expression" dxfId="462" priority="50">
      <formula>$B$20="Stretching and Mobility"</formula>
    </cfRule>
    <cfRule type="expression" dxfId="461" priority="51">
      <formula>$B$20="Aerobic Running"</formula>
    </cfRule>
    <cfRule type="expression" dxfId="460" priority="52">
      <formula>$B$20="Turnover and Pace Work"</formula>
    </cfRule>
    <cfRule type="expression" dxfId="459" priority="53">
      <formula>$B$20="Threshold"</formula>
    </cfRule>
    <cfRule type="expression" dxfId="458" priority="54">
      <formula>$B$20="VO2 Max"</formula>
    </cfRule>
    <cfRule type="expression" dxfId="457" priority="55">
      <formula>$B$20="Lactate Tolerance"</formula>
    </cfRule>
    <cfRule type="expression" dxfId="456" priority="56">
      <formula>$B$20="Speed Development"</formula>
    </cfRule>
  </conditionalFormatting>
  <conditionalFormatting sqref="A21:F21">
    <cfRule type="expression" dxfId="455" priority="41">
      <formula>$B$21="Recovery"</formula>
    </cfRule>
    <cfRule type="expression" dxfId="454" priority="42">
      <formula>$B$21="Stretching and Mobility"</formula>
    </cfRule>
    <cfRule type="expression" dxfId="453" priority="43">
      <formula>$B$21="Aerobic Running"</formula>
    </cfRule>
    <cfRule type="expression" dxfId="452" priority="44">
      <formula>$B$21="Turnover and Pace Work"</formula>
    </cfRule>
    <cfRule type="expression" dxfId="451" priority="45">
      <formula>$B$21="Threshold"</formula>
    </cfRule>
    <cfRule type="expression" dxfId="450" priority="46">
      <formula>$B$21="VO2 Max"</formula>
    </cfRule>
    <cfRule type="expression" dxfId="449" priority="47">
      <formula>$B$21="Lactate Tolerance"</formula>
    </cfRule>
    <cfRule type="expression" dxfId="448" priority="48">
      <formula>$B$21="Speed Development"</formula>
    </cfRule>
  </conditionalFormatting>
  <conditionalFormatting sqref="A22:F22">
    <cfRule type="expression" dxfId="447" priority="33">
      <formula>$B$22="Recovery"</formula>
    </cfRule>
    <cfRule type="expression" dxfId="446" priority="34">
      <formula>$B$22="Stretching and Mobility"</formula>
    </cfRule>
    <cfRule type="expression" dxfId="445" priority="35">
      <formula>$B$22="Aerobic Running"</formula>
    </cfRule>
    <cfRule type="expression" dxfId="444" priority="36">
      <formula>$B$22="Turnover and Pace Work"</formula>
    </cfRule>
    <cfRule type="expression" dxfId="443" priority="37">
      <formula>$B$22="Threshold"</formula>
    </cfRule>
    <cfRule type="expression" dxfId="442" priority="38">
      <formula>$B$22="VO2 Max"</formula>
    </cfRule>
    <cfRule type="expression" dxfId="441" priority="39">
      <formula>$B$22="Lactate Tolerance"</formula>
    </cfRule>
    <cfRule type="expression" dxfId="440" priority="40">
      <formula>$B$22="Speed Development"</formula>
    </cfRule>
  </conditionalFormatting>
  <conditionalFormatting sqref="A23:F23">
    <cfRule type="expression" dxfId="439" priority="25">
      <formula>$B$23="Recovery"</formula>
    </cfRule>
    <cfRule type="expression" dxfId="438" priority="26">
      <formula>$B$23="Stretching and Mobility"</formula>
    </cfRule>
    <cfRule type="expression" dxfId="437" priority="27">
      <formula>$B$23="Aerobic Running"</formula>
    </cfRule>
    <cfRule type="expression" dxfId="436" priority="28">
      <formula>$B$23="Turnover and Pace Work"</formula>
    </cfRule>
    <cfRule type="expression" dxfId="435" priority="29">
      <formula>$B$23="Threshold"</formula>
    </cfRule>
    <cfRule type="expression" dxfId="434" priority="30">
      <formula>$B$23="VO2 Max"</formula>
    </cfRule>
    <cfRule type="expression" dxfId="433" priority="31">
      <formula>$B$23="Lactate Tolerance"</formula>
    </cfRule>
    <cfRule type="expression" dxfId="432" priority="32">
      <formula>$B$23="Speed Development"</formula>
    </cfRule>
  </conditionalFormatting>
  <conditionalFormatting sqref="A24:F24">
    <cfRule type="expression" dxfId="431" priority="17">
      <formula>$B$24="Recovery"</formula>
    </cfRule>
    <cfRule type="expression" dxfId="430" priority="18">
      <formula>$B$24="Stretching and Mobility"</formula>
    </cfRule>
    <cfRule type="expression" dxfId="429" priority="19">
      <formula>$B$24="Aerobic Running"</formula>
    </cfRule>
    <cfRule type="expression" dxfId="428" priority="20">
      <formula>$B$24="Turnover and Pace Work"</formula>
    </cfRule>
    <cfRule type="expression" dxfId="427" priority="21">
      <formula>$B$24="Threshold"</formula>
    </cfRule>
    <cfRule type="expression" dxfId="426" priority="22">
      <formula>$B$24="VO2 Max"</formula>
    </cfRule>
    <cfRule type="expression" dxfId="425" priority="23">
      <formula>$B$24="Lactate Tolerance"</formula>
    </cfRule>
    <cfRule type="expression" dxfId="424" priority="24">
      <formula>$B$24="Speed Development"</formula>
    </cfRule>
  </conditionalFormatting>
  <conditionalFormatting sqref="A25:F25">
    <cfRule type="expression" dxfId="423" priority="9">
      <formula>$B$25="Recovery"</formula>
    </cfRule>
    <cfRule type="expression" dxfId="422" priority="10">
      <formula>$B$25="Stretching and Mobility"</formula>
    </cfRule>
    <cfRule type="expression" dxfId="421" priority="11">
      <formula>$B$25="Aerobic Running"</formula>
    </cfRule>
    <cfRule type="expression" dxfId="420" priority="12">
      <formula>$B$25="Turnover and Pace Work"</formula>
    </cfRule>
    <cfRule type="expression" dxfId="419" priority="13">
      <formula>$B$25="Threshold"</formula>
    </cfRule>
    <cfRule type="expression" dxfId="418" priority="14">
      <formula>$B$25="VO2 Max"</formula>
    </cfRule>
    <cfRule type="expression" dxfId="417" priority="15">
      <formula>$B$25="Lactate Tolerance"</formula>
    </cfRule>
    <cfRule type="expression" dxfId="416" priority="16">
      <formula>$B$25="Speed Development"</formula>
    </cfRule>
  </conditionalFormatting>
  <conditionalFormatting sqref="A26:F26">
    <cfRule type="expression" dxfId="415" priority="1">
      <formula>$B$26="Recovery"</formula>
    </cfRule>
    <cfRule type="expression" dxfId="414" priority="2">
      <formula>$B$26="Stretching and Mobility"</formula>
    </cfRule>
    <cfRule type="expression" dxfId="413" priority="3">
      <formula>$B$26="Aerobic Running"</formula>
    </cfRule>
    <cfRule type="expression" dxfId="412" priority="4">
      <formula>$B$26="Turnover and Pace Work"</formula>
    </cfRule>
    <cfRule type="expression" dxfId="411" priority="5">
      <formula>$B$26="Threshold"</formula>
    </cfRule>
    <cfRule type="expression" dxfId="410" priority="6">
      <formula>$B$26="VO2 Max"</formula>
    </cfRule>
    <cfRule type="expression" dxfId="409" priority="7">
      <formula>$B$26="Lactate Tolerance"</formula>
    </cfRule>
    <cfRule type="expression" dxfId="408" priority="8">
      <formula>$B$26="Speed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J4" sqref="J4"/>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45744</v>
      </c>
      <c r="C1" s="20" t="s">
        <v>93</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205</v>
      </c>
      <c r="F4" s="83"/>
      <c r="G4" s="23">
        <v>30</v>
      </c>
      <c r="H4" s="23">
        <v>60</v>
      </c>
      <c r="I4" s="23">
        <v>5</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5</v>
      </c>
      <c r="R4" s="28">
        <f>SUMIF($B$4:$B$26,"Aerobic Running",J4:J26)</f>
        <v>8</v>
      </c>
      <c r="S4" s="39">
        <f>Q4/$Q$10</f>
        <v>0.92592592592592582</v>
      </c>
      <c r="T4" s="39">
        <f>R4/$R$10</f>
        <v>0.95238095238095233</v>
      </c>
    </row>
    <row r="5" spans="1:20" ht="50" customHeight="1">
      <c r="A5" s="6" t="s">
        <v>42</v>
      </c>
      <c r="B5" s="6" t="str">
        <f>_xlfn.XLOOKUP(A5,TrainingTable[Training Component],TrainingTable[Category of Training Stimulus],"")</f>
        <v>Turnover and Pace Work</v>
      </c>
      <c r="C5" s="6" t="s">
        <v>55</v>
      </c>
      <c r="D5" s="6" t="s">
        <v>67</v>
      </c>
      <c r="E5" s="83" t="s">
        <v>207</v>
      </c>
      <c r="F5" s="83"/>
      <c r="G5" s="23">
        <v>2</v>
      </c>
      <c r="H5" s="23">
        <v>2</v>
      </c>
      <c r="I5" s="23">
        <v>0.4</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0.4</v>
      </c>
      <c r="S5" s="40">
        <f t="shared" ref="S5:S10" si="2">Q5/$Q$10</f>
        <v>7.407407407407407E-2</v>
      </c>
      <c r="T5" s="40">
        <f t="shared" ref="T5:T10" si="3">R5/$R$10</f>
        <v>4.7619047619047616E-2</v>
      </c>
    </row>
    <row r="6" spans="1:20" ht="50" customHeight="1">
      <c r="A6" s="6" t="s">
        <v>21</v>
      </c>
      <c r="B6" s="6" t="str">
        <f>_xlfn.XLOOKUP(A6,TrainingTable[Training Component],TrainingTable[Category of Training Stimulus],"")</f>
        <v>Stretching and Mobility</v>
      </c>
      <c r="C6" s="6" t="s">
        <v>55</v>
      </c>
      <c r="D6" s="6" t="s">
        <v>64</v>
      </c>
      <c r="E6" s="83" t="s">
        <v>185</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72</v>
      </c>
      <c r="M10" s="23">
        <f>SUM(M4:M9)</f>
        <v>32</v>
      </c>
      <c r="N10" s="23">
        <f>SUM(N4:N9)</f>
        <v>62</v>
      </c>
      <c r="O10" s="47">
        <f>M10/M10</f>
        <v>1</v>
      </c>
      <c r="P10" s="45">
        <f t="shared" si="1"/>
        <v>1</v>
      </c>
      <c r="Q10" s="23">
        <f>SUM(Q4:Q9)</f>
        <v>5.4</v>
      </c>
      <c r="R10" s="23">
        <f>SUM(R4:R9)</f>
        <v>8.4</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407" priority="177">
      <formula>$B$4="Recovery"</formula>
    </cfRule>
    <cfRule type="expression" dxfId="406" priority="178">
      <formula>$B$4="Stretching and Mobility"</formula>
    </cfRule>
    <cfRule type="expression" dxfId="405" priority="179">
      <formula>$B$4="Aerobic Running"</formula>
    </cfRule>
    <cfRule type="expression" dxfId="404" priority="180">
      <formula>$B$4="Turnover and Pace Work"</formula>
    </cfRule>
    <cfRule type="expression" dxfId="403" priority="181">
      <formula>$B$4="Threshold"</formula>
    </cfRule>
    <cfRule type="expression" dxfId="402" priority="182">
      <formula>$B$4="VO2 Max"</formula>
    </cfRule>
    <cfRule type="expression" dxfId="401" priority="183">
      <formula>$B$4="Lactate Tolerance"</formula>
    </cfRule>
    <cfRule type="expression" dxfId="400" priority="184">
      <formula>$B$4="Speed Development"</formula>
    </cfRule>
  </conditionalFormatting>
  <conditionalFormatting sqref="A5:F5">
    <cfRule type="expression" dxfId="399" priority="169">
      <formula>$B$5="Recovery"</formula>
    </cfRule>
    <cfRule type="expression" dxfId="398" priority="170">
      <formula>$B$5="Stretching and Mobility"</formula>
    </cfRule>
    <cfRule type="expression" dxfId="397" priority="171">
      <formula>$B$5="Aerobic Running"</formula>
    </cfRule>
    <cfRule type="expression" dxfId="396" priority="172">
      <formula>$B$5="Turnover and Pace Work"</formula>
    </cfRule>
    <cfRule type="expression" dxfId="395" priority="173">
      <formula>$B$5="Threshold"</formula>
    </cfRule>
    <cfRule type="expression" dxfId="394" priority="174">
      <formula>$B$5="VO2 Max"</formula>
    </cfRule>
    <cfRule type="expression" dxfId="393" priority="175">
      <formula>$B$5="Lactate Tolerance"</formula>
    </cfRule>
    <cfRule type="expression" dxfId="392" priority="176">
      <formula>$B$5="Speed Development"</formula>
    </cfRule>
  </conditionalFormatting>
  <conditionalFormatting sqref="A6:F6">
    <cfRule type="expression" dxfId="391" priority="161">
      <formula>$B$6="Recovery"</formula>
    </cfRule>
    <cfRule type="expression" dxfId="390" priority="162">
      <formula>$B$6="Stretching and Mobility"</formula>
    </cfRule>
    <cfRule type="expression" dxfId="389" priority="163">
      <formula>$B$6="Aerobic Running"</formula>
    </cfRule>
    <cfRule type="expression" dxfId="388" priority="164">
      <formula>$B$6="Turnover and Pace Work"</formula>
    </cfRule>
    <cfRule type="expression" dxfId="387" priority="165">
      <formula>$B$6="Threshold"</formula>
    </cfRule>
    <cfRule type="expression" dxfId="386" priority="166">
      <formula>$B$6="VO2 Max"</formula>
    </cfRule>
    <cfRule type="expression" dxfId="385" priority="167">
      <formula>$B$6="Lactate Tolerance"</formula>
    </cfRule>
    <cfRule type="expression" dxfId="384" priority="168">
      <formula>$B$6="Speed Development"</formula>
    </cfRule>
  </conditionalFormatting>
  <conditionalFormatting sqref="A7:F7">
    <cfRule type="expression" dxfId="383" priority="153">
      <formula>$B$7="Recovery"</formula>
    </cfRule>
    <cfRule type="expression" dxfId="382" priority="154">
      <formula>$B$7="Stretching and Mobility"</formula>
    </cfRule>
    <cfRule type="expression" dxfId="381" priority="155">
      <formula>$B$7="Aerobic Running"</formula>
    </cfRule>
    <cfRule type="expression" dxfId="380" priority="156">
      <formula>$B$7="Turnover and Pace Work"</formula>
    </cfRule>
    <cfRule type="expression" dxfId="379" priority="157">
      <formula>$B$7="Threshold"</formula>
    </cfRule>
    <cfRule type="expression" dxfId="378" priority="158">
      <formula>$B$7="VO2 Max"</formula>
    </cfRule>
    <cfRule type="expression" dxfId="377" priority="159">
      <formula>$B$7="Lactate Tolerance"</formula>
    </cfRule>
    <cfRule type="expression" dxfId="376" priority="160">
      <formula>$B$7="Speed Development"</formula>
    </cfRule>
  </conditionalFormatting>
  <conditionalFormatting sqref="A8:F8">
    <cfRule type="expression" dxfId="375" priority="145">
      <formula>$B$8="Recovery"</formula>
    </cfRule>
    <cfRule type="expression" dxfId="374" priority="146">
      <formula>$B$8="Stretching and Mobility"</formula>
    </cfRule>
    <cfRule type="expression" dxfId="373" priority="147">
      <formula>$B$8="Aerobic Running"</formula>
    </cfRule>
    <cfRule type="expression" dxfId="372" priority="148">
      <formula>$B$8="Turnover and Pace Work"</formula>
    </cfRule>
    <cfRule type="expression" dxfId="371" priority="149">
      <formula>$B$8="Threshold"</formula>
    </cfRule>
    <cfRule type="expression" dxfId="370" priority="150">
      <formula>$B$8="VO2 Max"</formula>
    </cfRule>
    <cfRule type="expression" dxfId="369" priority="151">
      <formula>$B$8="Lactate Tolerance"</formula>
    </cfRule>
    <cfRule type="expression" dxfId="368" priority="152">
      <formula>$B$8="Speed Development"</formula>
    </cfRule>
  </conditionalFormatting>
  <conditionalFormatting sqref="A9:F9">
    <cfRule type="expression" dxfId="367" priority="137">
      <formula>$B$9="Recovery"</formula>
    </cfRule>
    <cfRule type="expression" dxfId="366" priority="138">
      <formula>$B$9="Stretching and Mobility"</formula>
    </cfRule>
    <cfRule type="expression" dxfId="365" priority="139">
      <formula>$B$9="Aerobic Running"</formula>
    </cfRule>
    <cfRule type="expression" dxfId="364" priority="140">
      <formula>$B$9="Turnover and Pace Work"</formula>
    </cfRule>
    <cfRule type="expression" dxfId="363" priority="141">
      <formula>$B$9="Threshold"</formula>
    </cfRule>
    <cfRule type="expression" dxfId="362" priority="142">
      <formula>$B$9="VO2 Max"</formula>
    </cfRule>
    <cfRule type="expression" dxfId="361" priority="143">
      <formula>$B$9="Lactate Tolerance"</formula>
    </cfRule>
    <cfRule type="expression" dxfId="360" priority="144">
      <formula>$B$9="Speed Development"</formula>
    </cfRule>
  </conditionalFormatting>
  <conditionalFormatting sqref="A10:F10">
    <cfRule type="expression" dxfId="359" priority="129">
      <formula>$B$10="Recovery"</formula>
    </cfRule>
    <cfRule type="expression" dxfId="358" priority="130">
      <formula>$B$10="Stretching and Mobility"</formula>
    </cfRule>
    <cfRule type="expression" dxfId="357" priority="131">
      <formula>$B$10="Aerobic Running"</formula>
    </cfRule>
    <cfRule type="expression" dxfId="356" priority="132">
      <formula>$B$10="Turnover and Pace Work"</formula>
    </cfRule>
    <cfRule type="expression" dxfId="355" priority="133">
      <formula>$B$10="Threshold"</formula>
    </cfRule>
    <cfRule type="expression" dxfId="354" priority="134">
      <formula>$B$10="VO2 Max"</formula>
    </cfRule>
    <cfRule type="expression" dxfId="353" priority="135">
      <formula>$B$10="Lactate Tolerance"</formula>
    </cfRule>
    <cfRule type="expression" dxfId="352" priority="136">
      <formula>$B$10="Speed Development"</formula>
    </cfRule>
  </conditionalFormatting>
  <conditionalFormatting sqref="A11:F11">
    <cfRule type="expression" dxfId="351" priority="121">
      <formula>$B$11="Recovery"</formula>
    </cfRule>
    <cfRule type="expression" dxfId="350" priority="122">
      <formula>$B$11="Stretching and Mobility"</formula>
    </cfRule>
    <cfRule type="expression" dxfId="349" priority="123">
      <formula>$B$11="Aerobic Running"</formula>
    </cfRule>
    <cfRule type="expression" dxfId="348" priority="124">
      <formula>$B$11="Turnover and Pace Work"</formula>
    </cfRule>
    <cfRule type="expression" dxfId="347" priority="125">
      <formula>$B$11="Threshold"</formula>
    </cfRule>
    <cfRule type="expression" dxfId="346" priority="126">
      <formula>$B$11="VO2 Max"</formula>
    </cfRule>
    <cfRule type="expression" dxfId="345" priority="127">
      <formula>$B$11="Lactate Tolerance"</formula>
    </cfRule>
    <cfRule type="expression" dxfId="344" priority="128">
      <formula>$B$11="Speed Development"</formula>
    </cfRule>
  </conditionalFormatting>
  <conditionalFormatting sqref="A12:F12">
    <cfRule type="expression" dxfId="343" priority="113">
      <formula>$B$12="Recovery"</formula>
    </cfRule>
    <cfRule type="expression" dxfId="342" priority="114">
      <formula>$B$12="Stretching and Mobility"</formula>
    </cfRule>
    <cfRule type="expression" dxfId="341" priority="115">
      <formula>$B$12="Aerobic Running"</formula>
    </cfRule>
    <cfRule type="expression" dxfId="340" priority="116">
      <formula>$B$12="Turnover and Pace Work"</formula>
    </cfRule>
    <cfRule type="expression" dxfId="339" priority="117">
      <formula>$B$12="Threshold"</formula>
    </cfRule>
    <cfRule type="expression" dxfId="338" priority="118">
      <formula>$B$12="VO2 Max"</formula>
    </cfRule>
    <cfRule type="expression" dxfId="337" priority="119">
      <formula>$B$12="Lactate Tolerance"</formula>
    </cfRule>
    <cfRule type="expression" dxfId="336" priority="120">
      <formula>$B$12="Speed Development"</formula>
    </cfRule>
  </conditionalFormatting>
  <conditionalFormatting sqref="A13:F13">
    <cfRule type="expression" dxfId="335" priority="105">
      <formula>$B$13="Recovery"</formula>
    </cfRule>
    <cfRule type="expression" dxfId="334" priority="106">
      <formula>$B$13="Stretching and Mobility"</formula>
    </cfRule>
    <cfRule type="expression" dxfId="333" priority="107">
      <formula>$B$13="Aerobic Running"</formula>
    </cfRule>
    <cfRule type="expression" dxfId="332" priority="108">
      <formula>$B$13="Turnover and Pace Work"</formula>
    </cfRule>
    <cfRule type="expression" dxfId="331" priority="109">
      <formula>$B$13="Threshold"</formula>
    </cfRule>
    <cfRule type="expression" dxfId="330" priority="110">
      <formula>$B$13="VO2 Max"</formula>
    </cfRule>
    <cfRule type="expression" dxfId="329" priority="111">
      <formula>$B$13="Lactate Tolerance"</formula>
    </cfRule>
    <cfRule type="expression" dxfId="328" priority="112">
      <formula>$B$13="Speed Development"</formula>
    </cfRule>
  </conditionalFormatting>
  <conditionalFormatting sqref="A14:F14">
    <cfRule type="expression" dxfId="327" priority="97">
      <formula>$B$14="Recovery"</formula>
    </cfRule>
    <cfRule type="expression" dxfId="326" priority="98">
      <formula>$B$14="Stretching and Mobility"</formula>
    </cfRule>
    <cfRule type="expression" dxfId="325" priority="99">
      <formula>$B$14="Aerobic Running"</formula>
    </cfRule>
    <cfRule type="expression" dxfId="324" priority="100">
      <formula>$B$14="Turnover and Pace Work"</formula>
    </cfRule>
    <cfRule type="expression" dxfId="323" priority="101">
      <formula>$B$14="Threshold"</formula>
    </cfRule>
    <cfRule type="expression" dxfId="322" priority="102">
      <formula>$B$14="VO2 Max"</formula>
    </cfRule>
    <cfRule type="expression" dxfId="321" priority="103">
      <formula>$B$14="Lactate Tolerance"</formula>
    </cfRule>
    <cfRule type="expression" dxfId="320" priority="104">
      <formula>$B$14="Speed Development"</formula>
    </cfRule>
  </conditionalFormatting>
  <conditionalFormatting sqref="A15:F15">
    <cfRule type="expression" dxfId="319" priority="89">
      <formula>$B$15="Recovery"</formula>
    </cfRule>
    <cfRule type="expression" dxfId="318" priority="90">
      <formula>$B$15="Stretching and Mobility"</formula>
    </cfRule>
    <cfRule type="expression" dxfId="317" priority="91">
      <formula>$B$15="Aerobic Running"</formula>
    </cfRule>
    <cfRule type="expression" dxfId="316" priority="92">
      <formula>$B$15="Turnover and Pace Work"</formula>
    </cfRule>
    <cfRule type="expression" dxfId="315" priority="93">
      <formula>$B$15="Threshold"</formula>
    </cfRule>
    <cfRule type="expression" dxfId="314" priority="94">
      <formula>$B$15="VO2 Max"</formula>
    </cfRule>
    <cfRule type="expression" dxfId="313" priority="95">
      <formula>$B$15="Lactate Tolerance"</formula>
    </cfRule>
    <cfRule type="expression" dxfId="312" priority="96">
      <formula>$B$15="Speed Development"</formula>
    </cfRule>
  </conditionalFormatting>
  <conditionalFormatting sqref="A16:F16">
    <cfRule type="expression" dxfId="311" priority="81">
      <formula>$B$16="Recovery"</formula>
    </cfRule>
    <cfRule type="expression" dxfId="310" priority="82">
      <formula>$B$16="Stretching and Mobility"</formula>
    </cfRule>
    <cfRule type="expression" dxfId="309" priority="83">
      <formula>$B$16="Aerobic Running"</formula>
    </cfRule>
    <cfRule type="expression" dxfId="308" priority="84">
      <formula>$B$16="Turnover and Pace Work"</formula>
    </cfRule>
    <cfRule type="expression" dxfId="307" priority="85">
      <formula>$B$16="Threshold"</formula>
    </cfRule>
    <cfRule type="expression" dxfId="306" priority="86">
      <formula>$B$16="VO2 Max"</formula>
    </cfRule>
    <cfRule type="expression" dxfId="305" priority="87">
      <formula>$B$16="Lactate Tolerance"</formula>
    </cfRule>
    <cfRule type="expression" dxfId="304" priority="88">
      <formula>$B$16="Speed Development"</formula>
    </cfRule>
  </conditionalFormatting>
  <conditionalFormatting sqref="A17:F17">
    <cfRule type="expression" dxfId="303" priority="73">
      <formula>$B$17="Recovery"</formula>
    </cfRule>
    <cfRule type="expression" dxfId="302" priority="74">
      <formula>$B$17="Stretching and Mobility"</formula>
    </cfRule>
    <cfRule type="expression" dxfId="301" priority="75">
      <formula>$B$17="Aerobic Running"</formula>
    </cfRule>
    <cfRule type="expression" dxfId="300" priority="76">
      <formula>$B$17="Turnover and Pace Work"</formula>
    </cfRule>
    <cfRule type="expression" dxfId="299" priority="77">
      <formula>$B$17="Threshold"</formula>
    </cfRule>
    <cfRule type="expression" dxfId="298" priority="78">
      <formula>$B$17="VO2 Max"</formula>
    </cfRule>
    <cfRule type="expression" dxfId="297" priority="79">
      <formula>$B$17="Lactate Tolerance"</formula>
    </cfRule>
    <cfRule type="expression" dxfId="296" priority="80">
      <formula>$B$17="Speed Development"</formula>
    </cfRule>
  </conditionalFormatting>
  <conditionalFormatting sqref="A18:F18">
    <cfRule type="expression" dxfId="295" priority="65">
      <formula>$B$18="Recovery"</formula>
    </cfRule>
    <cfRule type="expression" dxfId="294" priority="66">
      <formula>$B$18="Stretching and Mobility"</formula>
    </cfRule>
    <cfRule type="expression" dxfId="293" priority="67">
      <formula>$B$18="Aerobic Running"</formula>
    </cfRule>
    <cfRule type="expression" dxfId="292" priority="68">
      <formula>$B$18="Turnover and Pace Work"</formula>
    </cfRule>
    <cfRule type="expression" dxfId="291" priority="69">
      <formula>$B$18="Threshold"</formula>
    </cfRule>
    <cfRule type="expression" dxfId="290" priority="70">
      <formula>$B$18="VO2 Max"</formula>
    </cfRule>
    <cfRule type="expression" dxfId="289" priority="71">
      <formula>$B$18="Lactate Tolerance"</formula>
    </cfRule>
    <cfRule type="expression" dxfId="288" priority="72">
      <formula>$B$18="Speed Development"</formula>
    </cfRule>
  </conditionalFormatting>
  <conditionalFormatting sqref="A19:F19">
    <cfRule type="expression" dxfId="287" priority="57">
      <formula>$B$19="Recovery"</formula>
    </cfRule>
    <cfRule type="expression" dxfId="286" priority="58">
      <formula>$B$19="Stretching and Mobility"</formula>
    </cfRule>
    <cfRule type="expression" dxfId="285" priority="59">
      <formula>$B$19="Aerobic Running"</formula>
    </cfRule>
    <cfRule type="expression" dxfId="284" priority="60">
      <formula>$B$19="Turnover and Pace Work"</formula>
    </cfRule>
    <cfRule type="expression" dxfId="283" priority="61">
      <formula>$B$19="Threshold"</formula>
    </cfRule>
    <cfRule type="expression" dxfId="282" priority="62">
      <formula>$B$19="VO2 Max"</formula>
    </cfRule>
    <cfRule type="expression" dxfId="281" priority="63">
      <formula>$B$19="Lactate Tolerance"</formula>
    </cfRule>
    <cfRule type="expression" dxfId="280" priority="64">
      <formula>$B$19="Speed Development"</formula>
    </cfRule>
  </conditionalFormatting>
  <conditionalFormatting sqref="A20:F20">
    <cfRule type="expression" dxfId="279" priority="49">
      <formula>$B$20="Recovery"</formula>
    </cfRule>
    <cfRule type="expression" dxfId="278" priority="50">
      <formula>$B$20="Stretching and Mobility"</formula>
    </cfRule>
    <cfRule type="expression" dxfId="277" priority="51">
      <formula>$B$20="Aerobic Running"</formula>
    </cfRule>
    <cfRule type="expression" dxfId="276" priority="52">
      <formula>$B$20="Turnover and Pace Work"</formula>
    </cfRule>
    <cfRule type="expression" dxfId="275" priority="53">
      <formula>$B$20="Threshold"</formula>
    </cfRule>
    <cfRule type="expression" dxfId="274" priority="54">
      <formula>$B$20="VO2 Max"</formula>
    </cfRule>
    <cfRule type="expression" dxfId="273" priority="55">
      <formula>$B$20="Lactate Tolerance"</formula>
    </cfRule>
    <cfRule type="expression" dxfId="272" priority="56">
      <formula>$B$20="Speed Development"</formula>
    </cfRule>
  </conditionalFormatting>
  <conditionalFormatting sqref="A21:F21">
    <cfRule type="expression" dxfId="271" priority="41">
      <formula>$B$21="Recovery"</formula>
    </cfRule>
    <cfRule type="expression" dxfId="270" priority="42">
      <formula>$B$21="Stretching and Mobility"</formula>
    </cfRule>
    <cfRule type="expression" dxfId="269" priority="43">
      <formula>$B$21="Aerobic Running"</formula>
    </cfRule>
    <cfRule type="expression" dxfId="268" priority="44">
      <formula>$B$21="Turnover and Pace Work"</formula>
    </cfRule>
    <cfRule type="expression" dxfId="267" priority="45">
      <formula>$B$21="Threshold"</formula>
    </cfRule>
    <cfRule type="expression" dxfId="266" priority="46">
      <formula>$B$21="VO2 Max"</formula>
    </cfRule>
    <cfRule type="expression" dxfId="265" priority="47">
      <formula>$B$21="Lactate Tolerance"</formula>
    </cfRule>
    <cfRule type="expression" dxfId="264" priority="48">
      <formula>$B$21="Speed Development"</formula>
    </cfRule>
  </conditionalFormatting>
  <conditionalFormatting sqref="A22:F22">
    <cfRule type="expression" dxfId="263" priority="33">
      <formula>$B$22="Recovery"</formula>
    </cfRule>
    <cfRule type="expression" dxfId="262" priority="34">
      <formula>$B$22="Stretching and Mobility"</formula>
    </cfRule>
    <cfRule type="expression" dxfId="261" priority="35">
      <formula>$B$22="Aerobic Running"</formula>
    </cfRule>
    <cfRule type="expression" dxfId="260" priority="36">
      <formula>$B$22="Turnover and Pace Work"</formula>
    </cfRule>
    <cfRule type="expression" dxfId="259" priority="37">
      <formula>$B$22="Threshold"</formula>
    </cfRule>
    <cfRule type="expression" dxfId="258" priority="38">
      <formula>$B$22="VO2 Max"</formula>
    </cfRule>
    <cfRule type="expression" dxfId="257" priority="39">
      <formula>$B$22="Lactate Tolerance"</formula>
    </cfRule>
    <cfRule type="expression" dxfId="256" priority="40">
      <formula>$B$22="Speed Development"</formula>
    </cfRule>
  </conditionalFormatting>
  <conditionalFormatting sqref="A23:F23">
    <cfRule type="expression" dxfId="255" priority="25">
      <formula>$B$23="Recovery"</formula>
    </cfRule>
    <cfRule type="expression" dxfId="254" priority="26">
      <formula>$B$23="Stretching and Mobility"</formula>
    </cfRule>
    <cfRule type="expression" dxfId="253" priority="27">
      <formula>$B$23="Aerobic Running"</formula>
    </cfRule>
    <cfRule type="expression" dxfId="252" priority="28">
      <formula>$B$23="Turnover and Pace Work"</formula>
    </cfRule>
    <cfRule type="expression" dxfId="251" priority="29">
      <formula>$B$23="Threshold"</formula>
    </cfRule>
    <cfRule type="expression" dxfId="250" priority="30">
      <formula>$B$23="VO2 Max"</formula>
    </cfRule>
    <cfRule type="expression" dxfId="249" priority="31">
      <formula>$B$23="Lactate Tolerance"</formula>
    </cfRule>
    <cfRule type="expression" dxfId="248" priority="32">
      <formula>$B$23="Speed Development"</formula>
    </cfRule>
  </conditionalFormatting>
  <conditionalFormatting sqref="A24:F24">
    <cfRule type="expression" dxfId="247" priority="17">
      <formula>$B$24="Recovery"</formula>
    </cfRule>
    <cfRule type="expression" dxfId="246" priority="18">
      <formula>$B$24="Stretching and Mobility"</formula>
    </cfRule>
    <cfRule type="expression" dxfId="245" priority="19">
      <formula>$B$24="Aerobic Running"</formula>
    </cfRule>
    <cfRule type="expression" dxfId="244" priority="20">
      <formula>$B$24="Turnover and Pace Work"</formula>
    </cfRule>
    <cfRule type="expression" dxfId="243" priority="21">
      <formula>$B$24="Threshold"</formula>
    </cfRule>
    <cfRule type="expression" dxfId="242" priority="22">
      <formula>$B$24="VO2 Max"</formula>
    </cfRule>
    <cfRule type="expression" dxfId="241" priority="23">
      <formula>$B$24="Lactate Tolerance"</formula>
    </cfRule>
    <cfRule type="expression" dxfId="240" priority="24">
      <formula>$B$24="Speed Development"</formula>
    </cfRule>
  </conditionalFormatting>
  <conditionalFormatting sqref="A25:F25">
    <cfRule type="expression" dxfId="239" priority="9">
      <formula>$B$25="Recovery"</formula>
    </cfRule>
    <cfRule type="expression" dxfId="238" priority="10">
      <formula>$B$25="Stretching and Mobility"</formula>
    </cfRule>
    <cfRule type="expression" dxfId="237" priority="11">
      <formula>$B$25="Aerobic Running"</formula>
    </cfRule>
    <cfRule type="expression" dxfId="236" priority="12">
      <formula>$B$25="Turnover and Pace Work"</formula>
    </cfRule>
    <cfRule type="expression" dxfId="235" priority="13">
      <formula>$B$25="Threshold"</formula>
    </cfRule>
    <cfRule type="expression" dxfId="234" priority="14">
      <formula>$B$25="VO2 Max"</formula>
    </cfRule>
    <cfRule type="expression" dxfId="233" priority="15">
      <formula>$B$25="Lactate Tolerance"</formula>
    </cfRule>
    <cfRule type="expression" dxfId="232" priority="16">
      <formula>$B$25="Speed Development"</formula>
    </cfRule>
  </conditionalFormatting>
  <conditionalFormatting sqref="A26:F26">
    <cfRule type="expression" dxfId="231" priority="1">
      <formula>$B$26="Recovery"</formula>
    </cfRule>
    <cfRule type="expression" dxfId="230" priority="2">
      <formula>$B$26="Stretching and Mobility"</formula>
    </cfRule>
    <cfRule type="expression" dxfId="229" priority="3">
      <formula>$B$26="Aerobic Running"</formula>
    </cfRule>
    <cfRule type="expression" dxfId="228" priority="4">
      <formula>$B$26="Turnover and Pace Work"</formula>
    </cfRule>
    <cfRule type="expression" dxfId="227" priority="5">
      <formula>$B$26="Threshold"</formula>
    </cfRule>
    <cfRule type="expression" dxfId="226" priority="6">
      <formula>$B$26="VO2 Max"</formula>
    </cfRule>
    <cfRule type="expression" dxfId="225" priority="7">
      <formula>$B$26="Lactate Tolerance"</formula>
    </cfRule>
    <cfRule type="expression" dxfId="224" priority="8">
      <formula>$B$26="Speed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E17" sqref="E17:F17"/>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45745</v>
      </c>
      <c r="C1" s="20" t="s">
        <v>95</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208</v>
      </c>
      <c r="F4" s="83"/>
      <c r="G4" s="23">
        <v>4</v>
      </c>
      <c r="H4" s="23">
        <v>6</v>
      </c>
      <c r="I4" s="23">
        <v>0.5</v>
      </c>
      <c r="J4" s="23">
        <v>0.75</v>
      </c>
      <c r="K4" s="2"/>
      <c r="L4" s="27" t="s">
        <v>69</v>
      </c>
      <c r="M4" s="28">
        <f>SUMIF($B$4:$B$26,"Aerobic Running",G4:G26)</f>
        <v>19</v>
      </c>
      <c r="N4" s="28">
        <f>SUMIF($B$4:$B$26,"Aerobic Running",H4:H26)</f>
        <v>36</v>
      </c>
      <c r="O4" s="39">
        <f t="shared" ref="O4:O9" si="0">M4/$M$10</f>
        <v>0.40425531914893614</v>
      </c>
      <c r="P4" s="39">
        <f t="shared" ref="P4:P10" si="1">N4/$N$10</f>
        <v>0.48</v>
      </c>
      <c r="Q4" s="28">
        <f>SUMIF($B$4:$B$26,"Aerobic Running",I4:I26)</f>
        <v>2.2999999999999998</v>
      </c>
      <c r="R4" s="28">
        <f>SUMIF($B$4:$B$26,"Aerobic Running",J4:J26)</f>
        <v>4.75</v>
      </c>
      <c r="S4" s="39">
        <f>Q4/$Q$10</f>
        <v>0.3108108108108108</v>
      </c>
      <c r="T4" s="39">
        <f>R4/$R$10</f>
        <v>0.40425531914893614</v>
      </c>
    </row>
    <row r="5" spans="1:20" ht="50" customHeight="1">
      <c r="A5" s="6" t="s">
        <v>19</v>
      </c>
      <c r="B5" s="6" t="str">
        <f>_xlfn.XLOOKUP(A5,TrainingTable[Training Component],TrainingTable[Category of Training Stimulus],"")</f>
        <v>Stretching and Mobility</v>
      </c>
      <c r="C5" s="6" t="s">
        <v>55</v>
      </c>
      <c r="D5" s="6" t="s">
        <v>67</v>
      </c>
      <c r="E5" s="83" t="s">
        <v>209</v>
      </c>
      <c r="F5" s="83"/>
      <c r="G5" s="23">
        <v>5</v>
      </c>
      <c r="H5" s="23">
        <v>5</v>
      </c>
      <c r="I5" s="23">
        <v>0.2</v>
      </c>
      <c r="J5" s="23">
        <v>0.2</v>
      </c>
      <c r="K5" s="2"/>
      <c r="L5" s="29" t="s">
        <v>34</v>
      </c>
      <c r="M5" s="30">
        <f>SUMIF($B$4:$B$26,"Turnover and Pace Work",G4:G26)</f>
        <v>3</v>
      </c>
      <c r="N5" s="30">
        <f>SUMIF($B$4:$B$26,"Turnover and Pace Work",H4:H26)</f>
        <v>3</v>
      </c>
      <c r="O5" s="40">
        <f t="shared" si="0"/>
        <v>6.3829787234042548E-2</v>
      </c>
      <c r="P5" s="40">
        <f t="shared" si="1"/>
        <v>0.04</v>
      </c>
      <c r="Q5" s="30">
        <f>SUMIF($B$4:$B$26,"Turnover and Pace Work",I4:I26)</f>
        <v>0.5</v>
      </c>
      <c r="R5" s="30">
        <f>SUMIF($B$4:$B$26,"Turnover and Pace Work",J4:J26)</f>
        <v>0.5</v>
      </c>
      <c r="S5" s="40">
        <f t="shared" ref="S5:S10" si="2">Q5/$Q$10</f>
        <v>6.7567567567567571E-2</v>
      </c>
      <c r="T5" s="40">
        <f t="shared" ref="T5:T10" si="3">R5/$R$10</f>
        <v>4.2553191489361701E-2</v>
      </c>
    </row>
    <row r="6" spans="1:20" ht="50" customHeight="1">
      <c r="A6" s="6" t="s">
        <v>43</v>
      </c>
      <c r="B6" s="6" t="str">
        <f>_xlfn.XLOOKUP(A6,TrainingTable[Training Component],TrainingTable[Category of Training Stimulus],"")</f>
        <v>Turnover and Pace Work</v>
      </c>
      <c r="C6" s="6" t="s">
        <v>57</v>
      </c>
      <c r="D6" s="6" t="s">
        <v>57</v>
      </c>
      <c r="E6" s="83" t="s">
        <v>210</v>
      </c>
      <c r="F6" s="83"/>
      <c r="G6" s="23">
        <v>1</v>
      </c>
      <c r="H6" s="23">
        <v>1</v>
      </c>
      <c r="I6" s="23">
        <v>0.1</v>
      </c>
      <c r="J6" s="23">
        <v>0.1</v>
      </c>
      <c r="K6" s="2"/>
      <c r="L6" s="31" t="s">
        <v>22</v>
      </c>
      <c r="M6" s="32">
        <f>SUMIF($B$4:$B$26,"Threshold",G4:G26)</f>
        <v>12</v>
      </c>
      <c r="N6" s="32">
        <f>SUMIF($B$4:$B$26,"Threshold",H4:H26)</f>
        <v>20</v>
      </c>
      <c r="O6" s="41">
        <f t="shared" si="0"/>
        <v>0.25531914893617019</v>
      </c>
      <c r="P6" s="41">
        <f t="shared" si="1"/>
        <v>0.26666666666666666</v>
      </c>
      <c r="Q6" s="32">
        <f>SUMIF($B$4:$B$26,"Threshold",I4:I26)</f>
        <v>1.5</v>
      </c>
      <c r="R6" s="32">
        <f>SUMIF($B$4:$B$26,"Threshold",J4:J26)</f>
        <v>3.4</v>
      </c>
      <c r="S6" s="41">
        <f t="shared" si="2"/>
        <v>0.20270270270270271</v>
      </c>
      <c r="T6" s="41">
        <f t="shared" si="3"/>
        <v>0.28936170212765955</v>
      </c>
    </row>
    <row r="7" spans="1:20" ht="50" customHeight="1">
      <c r="A7" s="6" t="s">
        <v>49</v>
      </c>
      <c r="B7" s="6" t="str">
        <f>_xlfn.XLOOKUP(A7,TrainingTable[Training Component],TrainingTable[Category of Training Stimulus],"")</f>
        <v>Recovery</v>
      </c>
      <c r="C7" s="6" t="s">
        <v>57</v>
      </c>
      <c r="D7" s="6" t="s">
        <v>57</v>
      </c>
      <c r="E7" s="83" t="s">
        <v>184</v>
      </c>
      <c r="F7" s="83"/>
      <c r="G7" s="23">
        <v>5</v>
      </c>
      <c r="H7" s="23">
        <v>5</v>
      </c>
      <c r="I7" s="23">
        <v>0</v>
      </c>
      <c r="J7" s="23">
        <v>0</v>
      </c>
      <c r="K7" s="2"/>
      <c r="L7" s="35" t="s">
        <v>1</v>
      </c>
      <c r="M7" s="36">
        <f>SUMIF($B$4:$B$26,"VO2 Max",G4:G26)</f>
        <v>12</v>
      </c>
      <c r="N7" s="36">
        <f>SUMIF($B$4:$B$26,"VO2 Max",H4:H26)</f>
        <v>15</v>
      </c>
      <c r="O7" s="42">
        <f t="shared" si="0"/>
        <v>0.25531914893617019</v>
      </c>
      <c r="P7" s="42">
        <f t="shared" si="1"/>
        <v>0.2</v>
      </c>
      <c r="Q7" s="36">
        <f>SUMIF($B$4:$B$26,"VO2 Max",I4:I26)</f>
        <v>3</v>
      </c>
      <c r="R7" s="36">
        <f>SUMIF($B$4:$B$26,"VO2 Max",J4:J26)</f>
        <v>3</v>
      </c>
      <c r="S7" s="42">
        <f t="shared" si="2"/>
        <v>0.40540540540540543</v>
      </c>
      <c r="T7" s="42">
        <f t="shared" si="3"/>
        <v>0.25531914893617019</v>
      </c>
    </row>
    <row r="8" spans="1:20" ht="50" customHeight="1">
      <c r="A8" s="6" t="s">
        <v>31</v>
      </c>
      <c r="B8" s="6" t="str">
        <f>_xlfn.XLOOKUP(A8,TrainingTable[Training Component],TrainingTable[Category of Training Stimulus],"")</f>
        <v>Speed Development</v>
      </c>
      <c r="C8" s="6" t="s">
        <v>56</v>
      </c>
      <c r="D8" s="6" t="s">
        <v>64</v>
      </c>
      <c r="E8" s="83" t="s">
        <v>211</v>
      </c>
      <c r="F8" s="83"/>
      <c r="G8" s="23">
        <v>1</v>
      </c>
      <c r="H8" s="23">
        <v>1</v>
      </c>
      <c r="I8" s="23">
        <v>0.1</v>
      </c>
      <c r="J8" s="23">
        <v>0.1</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t="s">
        <v>49</v>
      </c>
      <c r="B9" s="6" t="str">
        <f>_xlfn.XLOOKUP(A9,TrainingTable[Training Component],TrainingTable[Category of Training Stimulus],"")</f>
        <v>Recovery</v>
      </c>
      <c r="C9" s="6" t="s">
        <v>57</v>
      </c>
      <c r="D9" s="6" t="s">
        <v>57</v>
      </c>
      <c r="E9" s="83" t="s">
        <v>212</v>
      </c>
      <c r="F9" s="83"/>
      <c r="G9" s="23">
        <v>5</v>
      </c>
      <c r="H9" s="23">
        <v>5</v>
      </c>
      <c r="I9" s="23">
        <v>0</v>
      </c>
      <c r="J9" s="23">
        <v>0</v>
      </c>
      <c r="K9" s="2"/>
      <c r="L9" s="37" t="s">
        <v>3</v>
      </c>
      <c r="M9" s="38">
        <f>SUMIF($B$4:$B$26,"Speed Development",G4:G26)</f>
        <v>1</v>
      </c>
      <c r="N9" s="38">
        <f>SUMIF($B$4:$B$26,"Speed Development",H4:H26)</f>
        <v>1</v>
      </c>
      <c r="O9" s="44">
        <f t="shared" si="0"/>
        <v>2.1276595744680851E-2</v>
      </c>
      <c r="P9" s="44">
        <f t="shared" si="1"/>
        <v>1.3333333333333334E-2</v>
      </c>
      <c r="Q9" s="38">
        <f>SUMIF($B$4:$B$26,"Speed Development",I4:I26)</f>
        <v>0.1</v>
      </c>
      <c r="R9" s="38">
        <f>SUMIF($B$4:$B$26,"Speed Development",J4:J26)</f>
        <v>0.1</v>
      </c>
      <c r="S9" s="44">
        <f t="shared" si="2"/>
        <v>1.3513513513513516E-2</v>
      </c>
      <c r="T9" s="44">
        <f t="shared" si="3"/>
        <v>8.5106382978723406E-3</v>
      </c>
    </row>
    <row r="10" spans="1:20" ht="50" customHeight="1">
      <c r="A10" s="6" t="s">
        <v>27</v>
      </c>
      <c r="B10" s="6" t="str">
        <f>_xlfn.XLOOKUP(A10,TrainingTable[Training Component],TrainingTable[Category of Training Stimulus],"")</f>
        <v>VO2 Max</v>
      </c>
      <c r="C10" s="6" t="s">
        <v>58</v>
      </c>
      <c r="D10" s="6" t="s">
        <v>64</v>
      </c>
      <c r="E10" s="83" t="s">
        <v>213</v>
      </c>
      <c r="F10" s="83"/>
      <c r="G10" s="23">
        <v>4</v>
      </c>
      <c r="H10" s="23">
        <v>5</v>
      </c>
      <c r="I10" s="23">
        <v>1</v>
      </c>
      <c r="J10" s="23">
        <v>1</v>
      </c>
      <c r="K10" s="2"/>
      <c r="L10" s="46" t="s">
        <v>72</v>
      </c>
      <c r="M10" s="23">
        <f>SUM(M4:M9)</f>
        <v>47</v>
      </c>
      <c r="N10" s="23">
        <f>SUM(N4:N9)</f>
        <v>75</v>
      </c>
      <c r="O10" s="47">
        <f>M10/M10</f>
        <v>1</v>
      </c>
      <c r="P10" s="45">
        <f t="shared" si="1"/>
        <v>1</v>
      </c>
      <c r="Q10" s="23">
        <f>SUM(Q4:Q9)</f>
        <v>7.3999999999999995</v>
      </c>
      <c r="R10" s="23">
        <f>SUM(R4:R9)</f>
        <v>11.75</v>
      </c>
      <c r="S10" s="47">
        <f t="shared" si="2"/>
        <v>1</v>
      </c>
      <c r="T10" s="47">
        <f t="shared" si="3"/>
        <v>1</v>
      </c>
    </row>
    <row r="11" spans="1:20" ht="50" customHeight="1">
      <c r="A11" s="6" t="s">
        <v>24</v>
      </c>
      <c r="B11" s="6" t="str">
        <f>_xlfn.XLOOKUP(A11,TrainingTable[Training Component],TrainingTable[Category of Training Stimulus],"")</f>
        <v>Threshold</v>
      </c>
      <c r="C11" s="6" t="s">
        <v>58</v>
      </c>
      <c r="D11" s="6" t="s">
        <v>64</v>
      </c>
      <c r="E11" s="83" t="s">
        <v>216</v>
      </c>
      <c r="F11" s="83"/>
      <c r="G11" s="23">
        <v>6</v>
      </c>
      <c r="H11" s="23">
        <v>10</v>
      </c>
      <c r="I11" s="23">
        <v>0.75</v>
      </c>
      <c r="J11" s="23">
        <v>1.7</v>
      </c>
      <c r="K11" s="2"/>
      <c r="L11" s="24"/>
      <c r="M11" s="16"/>
      <c r="N11" s="16"/>
      <c r="O11" s="16"/>
      <c r="P11" s="16"/>
      <c r="Q11" s="16"/>
      <c r="R11" s="2"/>
      <c r="S11" s="16"/>
      <c r="T11" s="16"/>
    </row>
    <row r="12" spans="1:20" ht="50" customHeight="1">
      <c r="A12" s="6" t="s">
        <v>27</v>
      </c>
      <c r="B12" s="6" t="str">
        <f>_xlfn.XLOOKUP(A12,TrainingTable[Training Component],TrainingTable[Category of Training Stimulus],"")</f>
        <v>VO2 Max</v>
      </c>
      <c r="C12" s="6" t="s">
        <v>58</v>
      </c>
      <c r="D12" s="6" t="s">
        <v>64</v>
      </c>
      <c r="E12" s="83" t="s">
        <v>213</v>
      </c>
      <c r="F12" s="83"/>
      <c r="G12" s="23">
        <v>4</v>
      </c>
      <c r="H12" s="23">
        <v>5</v>
      </c>
      <c r="I12" s="23">
        <v>1</v>
      </c>
      <c r="J12" s="23">
        <v>1</v>
      </c>
      <c r="K12" s="2"/>
      <c r="L12" s="24"/>
      <c r="M12" s="16"/>
      <c r="N12" s="16"/>
      <c r="O12" s="16"/>
      <c r="P12" s="16"/>
      <c r="Q12" s="16"/>
      <c r="R12" s="2"/>
      <c r="S12" s="16"/>
      <c r="T12" s="16"/>
    </row>
    <row r="13" spans="1:20" ht="50" customHeight="1">
      <c r="A13" s="6" t="s">
        <v>24</v>
      </c>
      <c r="B13" s="6" t="str">
        <f>_xlfn.XLOOKUP(A13,TrainingTable[Training Component],TrainingTable[Category of Training Stimulus],"")</f>
        <v>Threshold</v>
      </c>
      <c r="C13" s="6" t="s">
        <v>58</v>
      </c>
      <c r="D13" s="6" t="s">
        <v>64</v>
      </c>
      <c r="E13" s="83" t="s">
        <v>216</v>
      </c>
      <c r="F13" s="83"/>
      <c r="G13" s="23">
        <v>6</v>
      </c>
      <c r="H13" s="23">
        <v>10</v>
      </c>
      <c r="I13" s="23">
        <v>0.75</v>
      </c>
      <c r="J13" s="23">
        <v>1.7</v>
      </c>
      <c r="K13" s="2"/>
      <c r="L13" s="24"/>
      <c r="M13" s="16"/>
      <c r="N13" s="16"/>
      <c r="O13" s="16"/>
      <c r="P13" s="16"/>
      <c r="Q13" s="16"/>
      <c r="R13" s="2"/>
      <c r="S13" s="16"/>
      <c r="T13" s="16"/>
    </row>
    <row r="14" spans="1:20" ht="50" customHeight="1">
      <c r="A14" s="6" t="s">
        <v>27</v>
      </c>
      <c r="B14" s="6" t="str">
        <f>_xlfn.XLOOKUP(A14,TrainingTable[Training Component],TrainingTable[Category of Training Stimulus],"")</f>
        <v>VO2 Max</v>
      </c>
      <c r="C14" s="6" t="s">
        <v>58</v>
      </c>
      <c r="D14" s="6" t="s">
        <v>64</v>
      </c>
      <c r="E14" s="83" t="s">
        <v>213</v>
      </c>
      <c r="F14" s="83"/>
      <c r="G14" s="23">
        <v>4</v>
      </c>
      <c r="H14" s="23">
        <v>5</v>
      </c>
      <c r="I14" s="23">
        <v>1</v>
      </c>
      <c r="J14" s="23">
        <v>1</v>
      </c>
      <c r="K14" s="2"/>
      <c r="L14" s="24"/>
      <c r="M14" s="16"/>
      <c r="N14" s="16"/>
      <c r="O14" s="16"/>
      <c r="P14" s="16"/>
      <c r="Q14" s="16"/>
      <c r="R14" s="2"/>
      <c r="S14" s="16"/>
      <c r="T14" s="16"/>
    </row>
    <row r="15" spans="1:20" ht="50" customHeight="1">
      <c r="A15" s="6" t="s">
        <v>49</v>
      </c>
      <c r="B15" s="6" t="str">
        <f>_xlfn.XLOOKUP(A15,TrainingTable[Training Component],TrainingTable[Category of Training Stimulus],"")</f>
        <v>Recovery</v>
      </c>
      <c r="C15" s="6" t="s">
        <v>57</v>
      </c>
      <c r="D15" s="6" t="s">
        <v>57</v>
      </c>
      <c r="E15" s="95" t="s">
        <v>214</v>
      </c>
      <c r="F15" s="83"/>
      <c r="G15" s="23">
        <v>5</v>
      </c>
      <c r="H15" s="23">
        <v>5</v>
      </c>
      <c r="I15" s="23">
        <v>0</v>
      </c>
      <c r="J15" s="23">
        <v>0</v>
      </c>
      <c r="K15" s="2"/>
      <c r="L15" s="24"/>
      <c r="M15" s="16"/>
      <c r="N15" s="16"/>
      <c r="O15" s="16"/>
      <c r="P15" s="16"/>
      <c r="Q15" s="16"/>
      <c r="R15" s="2"/>
      <c r="S15" s="16"/>
      <c r="T15" s="16"/>
    </row>
    <row r="16" spans="1:20" ht="50" customHeight="1">
      <c r="A16" s="6" t="s">
        <v>14</v>
      </c>
      <c r="B16" s="6" t="str">
        <f>_xlfn.XLOOKUP(A16,TrainingTable[Training Component],TrainingTable[Category of Training Stimulus],"")</f>
        <v>Aerobic Running</v>
      </c>
      <c r="C16" s="6" t="s">
        <v>57</v>
      </c>
      <c r="D16" s="6" t="s">
        <v>57</v>
      </c>
      <c r="E16" s="83" t="s">
        <v>215</v>
      </c>
      <c r="F16" s="83"/>
      <c r="G16" s="23">
        <v>15</v>
      </c>
      <c r="H16" s="23">
        <v>30</v>
      </c>
      <c r="I16" s="23">
        <v>1.8</v>
      </c>
      <c r="J16" s="23">
        <v>4</v>
      </c>
      <c r="K16" s="2"/>
      <c r="L16" s="24"/>
      <c r="M16" s="16"/>
      <c r="N16" s="16"/>
      <c r="O16" s="16"/>
      <c r="P16" s="16"/>
      <c r="Q16" s="16"/>
      <c r="R16" s="2"/>
      <c r="S16" s="16"/>
      <c r="T16" s="16"/>
    </row>
    <row r="17" spans="1:20" ht="50" customHeight="1">
      <c r="A17" s="6" t="s">
        <v>42</v>
      </c>
      <c r="B17" s="6" t="str">
        <f>_xlfn.XLOOKUP(A17,TrainingTable[Training Component],TrainingTable[Category of Training Stimulus],"")</f>
        <v>Turnover and Pace Work</v>
      </c>
      <c r="C17" s="6" t="s">
        <v>57</v>
      </c>
      <c r="D17" s="6" t="s">
        <v>57</v>
      </c>
      <c r="E17" s="83" t="s">
        <v>200</v>
      </c>
      <c r="F17" s="83"/>
      <c r="G17" s="23">
        <v>2</v>
      </c>
      <c r="H17" s="23">
        <v>2</v>
      </c>
      <c r="I17" s="23">
        <v>0.4</v>
      </c>
      <c r="J17" s="23">
        <v>0.4</v>
      </c>
      <c r="K17" s="2"/>
      <c r="L17" s="24"/>
      <c r="M17" s="16"/>
      <c r="N17" s="16"/>
      <c r="O17" s="16"/>
      <c r="P17" s="16"/>
      <c r="Q17" s="16"/>
      <c r="R17" s="2"/>
      <c r="S17" s="16"/>
      <c r="T17" s="16"/>
    </row>
    <row r="18" spans="1:20" ht="50" customHeight="1">
      <c r="A18" s="6" t="s">
        <v>21</v>
      </c>
      <c r="B18" s="6" t="str">
        <f>_xlfn.XLOOKUP(A18,TrainingTable[Training Component],TrainingTable[Category of Training Stimulus],"")</f>
        <v>Stretching and Mobility</v>
      </c>
      <c r="C18" s="6" t="s">
        <v>57</v>
      </c>
      <c r="D18" s="6" t="s">
        <v>57</v>
      </c>
      <c r="E18" s="83" t="s">
        <v>193</v>
      </c>
      <c r="F18" s="83"/>
      <c r="G18" s="23">
        <v>5</v>
      </c>
      <c r="H18" s="23">
        <v>5</v>
      </c>
      <c r="I18" s="23">
        <v>0</v>
      </c>
      <c r="J18" s="23">
        <v>0</v>
      </c>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223" priority="177">
      <formula>$B$4="Recovery"</formula>
    </cfRule>
    <cfRule type="expression" dxfId="222" priority="178">
      <formula>$B$4="Stretching and Mobility"</formula>
    </cfRule>
    <cfRule type="expression" dxfId="221" priority="179">
      <formula>$B$4="Aerobic Running"</formula>
    </cfRule>
    <cfRule type="expression" dxfId="220" priority="180">
      <formula>$B$4="Turnover and Pace Work"</formula>
    </cfRule>
    <cfRule type="expression" dxfId="219" priority="181">
      <formula>$B$4="Threshold"</formula>
    </cfRule>
    <cfRule type="expression" dxfId="218" priority="182">
      <formula>$B$4="VO2 Max"</formula>
    </cfRule>
    <cfRule type="expression" dxfId="217" priority="183">
      <formula>$B$4="Lactate Tolerance"</formula>
    </cfRule>
    <cfRule type="expression" dxfId="216" priority="184">
      <formula>$B$4="Speed Development"</formula>
    </cfRule>
  </conditionalFormatting>
  <conditionalFormatting sqref="A5:F5">
    <cfRule type="expression" dxfId="215" priority="169">
      <formula>$B$5="Recovery"</formula>
    </cfRule>
    <cfRule type="expression" dxfId="214" priority="170">
      <formula>$B$5="Stretching and Mobility"</formula>
    </cfRule>
    <cfRule type="expression" dxfId="213" priority="171">
      <formula>$B$5="Aerobic Running"</formula>
    </cfRule>
    <cfRule type="expression" dxfId="212" priority="172">
      <formula>$B$5="Turnover and Pace Work"</formula>
    </cfRule>
    <cfRule type="expression" dxfId="211" priority="173">
      <formula>$B$5="Threshold"</formula>
    </cfRule>
    <cfRule type="expression" dxfId="210" priority="174">
      <formula>$B$5="VO2 Max"</formula>
    </cfRule>
    <cfRule type="expression" dxfId="209" priority="175">
      <formula>$B$5="Lactate Tolerance"</formula>
    </cfRule>
    <cfRule type="expression" dxfId="208" priority="176">
      <formula>$B$5="Speed Development"</formula>
    </cfRule>
  </conditionalFormatting>
  <conditionalFormatting sqref="A6:F6">
    <cfRule type="expression" dxfId="207" priority="161">
      <formula>$B$6="Recovery"</formula>
    </cfRule>
    <cfRule type="expression" dxfId="206" priority="162">
      <formula>$B$6="Stretching and Mobility"</formula>
    </cfRule>
    <cfRule type="expression" dxfId="205" priority="163">
      <formula>$B$6="Aerobic Running"</formula>
    </cfRule>
    <cfRule type="expression" dxfId="204" priority="164">
      <formula>$B$6="Turnover and Pace Work"</formula>
    </cfRule>
    <cfRule type="expression" dxfId="203" priority="165">
      <formula>$B$6="Threshold"</formula>
    </cfRule>
    <cfRule type="expression" dxfId="202" priority="166">
      <formula>$B$6="VO2 Max"</formula>
    </cfRule>
    <cfRule type="expression" dxfId="201" priority="167">
      <formula>$B$6="Lactate Tolerance"</formula>
    </cfRule>
    <cfRule type="expression" dxfId="200" priority="168">
      <formula>$B$6="Speed Development"</formula>
    </cfRule>
  </conditionalFormatting>
  <conditionalFormatting sqref="A7:F7">
    <cfRule type="expression" dxfId="199" priority="153">
      <formula>$B$7="Recovery"</formula>
    </cfRule>
    <cfRule type="expression" dxfId="198" priority="154">
      <formula>$B$7="Stretching and Mobility"</formula>
    </cfRule>
    <cfRule type="expression" dxfId="197" priority="155">
      <formula>$B$7="Aerobic Running"</formula>
    </cfRule>
    <cfRule type="expression" dxfId="196" priority="156">
      <formula>$B$7="Turnover and Pace Work"</formula>
    </cfRule>
    <cfRule type="expression" dxfId="195" priority="157">
      <formula>$B$7="Threshold"</formula>
    </cfRule>
    <cfRule type="expression" dxfId="194" priority="158">
      <formula>$B$7="VO2 Max"</formula>
    </cfRule>
    <cfRule type="expression" dxfId="193" priority="159">
      <formula>$B$7="Lactate Tolerance"</formula>
    </cfRule>
    <cfRule type="expression" dxfId="192" priority="160">
      <formula>$B$7="Speed Development"</formula>
    </cfRule>
  </conditionalFormatting>
  <conditionalFormatting sqref="A8:F8">
    <cfRule type="expression" dxfId="191" priority="145">
      <formula>$B$8="Recovery"</formula>
    </cfRule>
    <cfRule type="expression" dxfId="190" priority="146">
      <formula>$B$8="Stretching and Mobility"</formula>
    </cfRule>
    <cfRule type="expression" dxfId="189" priority="147">
      <formula>$B$8="Aerobic Running"</formula>
    </cfRule>
    <cfRule type="expression" dxfId="188" priority="148">
      <formula>$B$8="Turnover and Pace Work"</formula>
    </cfRule>
    <cfRule type="expression" dxfId="187" priority="149">
      <formula>$B$8="Threshold"</formula>
    </cfRule>
    <cfRule type="expression" dxfId="186" priority="150">
      <formula>$B$8="VO2 Max"</formula>
    </cfRule>
    <cfRule type="expression" dxfId="185" priority="151">
      <formula>$B$8="Lactate Tolerance"</formula>
    </cfRule>
    <cfRule type="expression" dxfId="184" priority="152">
      <formula>$B$8="Speed Development"</formula>
    </cfRule>
  </conditionalFormatting>
  <conditionalFormatting sqref="A9:F9">
    <cfRule type="expression" dxfId="183" priority="137">
      <formula>$B$9="Recovery"</formula>
    </cfRule>
    <cfRule type="expression" dxfId="182" priority="138">
      <formula>$B$9="Stretching and Mobility"</formula>
    </cfRule>
    <cfRule type="expression" dxfId="181" priority="139">
      <formula>$B$9="Aerobic Running"</formula>
    </cfRule>
    <cfRule type="expression" dxfId="180" priority="140">
      <formula>$B$9="Turnover and Pace Work"</formula>
    </cfRule>
    <cfRule type="expression" dxfId="179" priority="141">
      <formula>$B$9="Threshold"</formula>
    </cfRule>
    <cfRule type="expression" dxfId="178" priority="142">
      <formula>$B$9="VO2 Max"</formula>
    </cfRule>
    <cfRule type="expression" dxfId="177" priority="143">
      <formula>$B$9="Lactate Tolerance"</formula>
    </cfRule>
    <cfRule type="expression" dxfId="176" priority="144">
      <formula>$B$9="Speed Development"</formula>
    </cfRule>
  </conditionalFormatting>
  <conditionalFormatting sqref="A10:F10">
    <cfRule type="expression" dxfId="175" priority="129">
      <formula>$B$10="Recovery"</formula>
    </cfRule>
    <cfRule type="expression" dxfId="174" priority="130">
      <formula>$B$10="Stretching and Mobility"</formula>
    </cfRule>
    <cfRule type="expression" dxfId="173" priority="131">
      <formula>$B$10="Aerobic Running"</formula>
    </cfRule>
    <cfRule type="expression" dxfId="172" priority="132">
      <formula>$B$10="Turnover and Pace Work"</formula>
    </cfRule>
    <cfRule type="expression" dxfId="171" priority="133">
      <formula>$B$10="Threshold"</formula>
    </cfRule>
    <cfRule type="expression" dxfId="170" priority="134">
      <formula>$B$10="VO2 Max"</formula>
    </cfRule>
    <cfRule type="expression" dxfId="169" priority="135">
      <formula>$B$10="Lactate Tolerance"</formula>
    </cfRule>
    <cfRule type="expression" dxfId="168" priority="136">
      <formula>$B$10="Speed Development"</formula>
    </cfRule>
  </conditionalFormatting>
  <conditionalFormatting sqref="A11:F11">
    <cfRule type="expression" dxfId="167" priority="121">
      <formula>$B$11="Recovery"</formula>
    </cfRule>
    <cfRule type="expression" dxfId="166" priority="122">
      <formula>$B$11="Stretching and Mobility"</formula>
    </cfRule>
    <cfRule type="expression" dxfId="165" priority="123">
      <formula>$B$11="Aerobic Running"</formula>
    </cfRule>
    <cfRule type="expression" dxfId="164" priority="124">
      <formula>$B$11="Turnover and Pace Work"</formula>
    </cfRule>
    <cfRule type="expression" dxfId="163" priority="125">
      <formula>$B$11="Threshold"</formula>
    </cfRule>
    <cfRule type="expression" dxfId="162" priority="126">
      <formula>$B$11="VO2 Max"</formula>
    </cfRule>
    <cfRule type="expression" dxfId="161" priority="127">
      <formula>$B$11="Lactate Tolerance"</formula>
    </cfRule>
    <cfRule type="expression" dxfId="160" priority="128">
      <formula>$B$11="Speed Development"</formula>
    </cfRule>
  </conditionalFormatting>
  <conditionalFormatting sqref="A12:F12">
    <cfRule type="expression" dxfId="159" priority="113">
      <formula>$B$12="Recovery"</formula>
    </cfRule>
    <cfRule type="expression" dxfId="158" priority="114">
      <formula>$B$12="Stretching and Mobility"</formula>
    </cfRule>
    <cfRule type="expression" dxfId="157" priority="115">
      <formula>$B$12="Aerobic Running"</formula>
    </cfRule>
    <cfRule type="expression" dxfId="156" priority="116">
      <formula>$B$12="Turnover and Pace Work"</formula>
    </cfRule>
    <cfRule type="expression" dxfId="155" priority="117">
      <formula>$B$12="Threshold"</formula>
    </cfRule>
    <cfRule type="expression" dxfId="154" priority="118">
      <formula>$B$12="VO2 Max"</formula>
    </cfRule>
    <cfRule type="expression" dxfId="153" priority="119">
      <formula>$B$12="Lactate Tolerance"</formula>
    </cfRule>
    <cfRule type="expression" dxfId="152" priority="120">
      <formula>$B$12="Speed Development"</formula>
    </cfRule>
  </conditionalFormatting>
  <conditionalFormatting sqref="A13:F13">
    <cfRule type="expression" dxfId="151" priority="105">
      <formula>$B$13="Recovery"</formula>
    </cfRule>
    <cfRule type="expression" dxfId="150" priority="106">
      <formula>$B$13="Stretching and Mobility"</formula>
    </cfRule>
    <cfRule type="expression" dxfId="149" priority="107">
      <formula>$B$13="Aerobic Running"</formula>
    </cfRule>
    <cfRule type="expression" dxfId="148" priority="108">
      <formula>$B$13="Turnover and Pace Work"</formula>
    </cfRule>
    <cfRule type="expression" dxfId="147" priority="109">
      <formula>$B$13="Threshold"</formula>
    </cfRule>
    <cfRule type="expression" dxfId="146" priority="110">
      <formula>$B$13="VO2 Max"</formula>
    </cfRule>
    <cfRule type="expression" dxfId="145" priority="111">
      <formula>$B$13="Lactate Tolerance"</formula>
    </cfRule>
    <cfRule type="expression" dxfId="144" priority="112">
      <formula>$B$13="Speed Development"</formula>
    </cfRule>
  </conditionalFormatting>
  <conditionalFormatting sqref="A14:F14">
    <cfRule type="expression" dxfId="143" priority="97">
      <formula>$B$14="Recovery"</formula>
    </cfRule>
    <cfRule type="expression" dxfId="142" priority="98">
      <formula>$B$14="Stretching and Mobility"</formula>
    </cfRule>
    <cfRule type="expression" dxfId="141" priority="99">
      <formula>$B$14="Aerobic Running"</formula>
    </cfRule>
    <cfRule type="expression" dxfId="140" priority="100">
      <formula>$B$14="Turnover and Pace Work"</formula>
    </cfRule>
    <cfRule type="expression" dxfId="139" priority="101">
      <formula>$B$14="Threshold"</formula>
    </cfRule>
    <cfRule type="expression" dxfId="138" priority="102">
      <formula>$B$14="VO2 Max"</formula>
    </cfRule>
    <cfRule type="expression" dxfId="137" priority="103">
      <formula>$B$14="Lactate Tolerance"</formula>
    </cfRule>
    <cfRule type="expression" dxfId="136" priority="104">
      <formula>$B$14="Speed Development"</formula>
    </cfRule>
  </conditionalFormatting>
  <conditionalFormatting sqref="A15:F15">
    <cfRule type="expression" dxfId="135" priority="89">
      <formula>$B$15="Recovery"</formula>
    </cfRule>
    <cfRule type="expression" dxfId="134" priority="90">
      <formula>$B$15="Stretching and Mobility"</formula>
    </cfRule>
    <cfRule type="expression" dxfId="133" priority="91">
      <formula>$B$15="Aerobic Running"</formula>
    </cfRule>
    <cfRule type="expression" dxfId="132" priority="92">
      <formula>$B$15="Turnover and Pace Work"</formula>
    </cfRule>
    <cfRule type="expression" dxfId="131" priority="93">
      <formula>$B$15="Threshold"</formula>
    </cfRule>
    <cfRule type="expression" dxfId="130" priority="94">
      <formula>$B$15="VO2 Max"</formula>
    </cfRule>
    <cfRule type="expression" dxfId="129" priority="95">
      <formula>$B$15="Lactate Tolerance"</formula>
    </cfRule>
    <cfRule type="expression" dxfId="128" priority="96">
      <formula>$B$15="Speed Development"</formula>
    </cfRule>
  </conditionalFormatting>
  <conditionalFormatting sqref="A16:F16">
    <cfRule type="expression" dxfId="127" priority="81">
      <formula>$B$16="Recovery"</formula>
    </cfRule>
    <cfRule type="expression" dxfId="126" priority="82">
      <formula>$B$16="Stretching and Mobility"</formula>
    </cfRule>
    <cfRule type="expression" dxfId="125" priority="83">
      <formula>$B$16="Aerobic Running"</formula>
    </cfRule>
    <cfRule type="expression" dxfId="124" priority="84">
      <formula>$B$16="Turnover and Pace Work"</formula>
    </cfRule>
    <cfRule type="expression" dxfId="123" priority="85">
      <formula>$B$16="Threshold"</formula>
    </cfRule>
    <cfRule type="expression" dxfId="122" priority="86">
      <formula>$B$16="VO2 Max"</formula>
    </cfRule>
    <cfRule type="expression" dxfId="121" priority="87">
      <formula>$B$16="Lactate Tolerance"</formula>
    </cfRule>
    <cfRule type="expression" dxfId="120" priority="88">
      <formula>$B$16="Speed Development"</formula>
    </cfRule>
  </conditionalFormatting>
  <conditionalFormatting sqref="A17:F17">
    <cfRule type="expression" dxfId="119" priority="73">
      <formula>$B$17="Recovery"</formula>
    </cfRule>
    <cfRule type="expression" dxfId="118" priority="74">
      <formula>$B$17="Stretching and Mobility"</formula>
    </cfRule>
    <cfRule type="expression" dxfId="117" priority="75">
      <formula>$B$17="Aerobic Running"</formula>
    </cfRule>
    <cfRule type="expression" dxfId="116" priority="76">
      <formula>$B$17="Turnover and Pace Work"</formula>
    </cfRule>
    <cfRule type="expression" dxfId="115" priority="77">
      <formula>$B$17="Threshold"</formula>
    </cfRule>
    <cfRule type="expression" dxfId="114" priority="78">
      <formula>$B$17="VO2 Max"</formula>
    </cfRule>
    <cfRule type="expression" dxfId="113" priority="79">
      <formula>$B$17="Lactate Tolerance"</formula>
    </cfRule>
    <cfRule type="expression" dxfId="112" priority="80">
      <formula>$B$17="Speed Development"</formula>
    </cfRule>
  </conditionalFormatting>
  <conditionalFormatting sqref="A18:F18">
    <cfRule type="expression" dxfId="111" priority="65">
      <formula>$B$18="Recovery"</formula>
    </cfRule>
    <cfRule type="expression" dxfId="110" priority="66">
      <formula>$B$18="Stretching and Mobility"</formula>
    </cfRule>
    <cfRule type="expression" dxfId="109" priority="67">
      <formula>$B$18="Aerobic Running"</formula>
    </cfRule>
    <cfRule type="expression" dxfId="108" priority="68">
      <formula>$B$18="Turnover and Pace Work"</formula>
    </cfRule>
    <cfRule type="expression" dxfId="107" priority="69">
      <formula>$B$18="Threshold"</formula>
    </cfRule>
    <cfRule type="expression" dxfId="106" priority="70">
      <formula>$B$18="VO2 Max"</formula>
    </cfRule>
    <cfRule type="expression" dxfId="105" priority="71">
      <formula>$B$18="Lactate Tolerance"</formula>
    </cfRule>
    <cfRule type="expression" dxfId="104" priority="72">
      <formula>$B$18="Speed Development"</formula>
    </cfRule>
  </conditionalFormatting>
  <conditionalFormatting sqref="A19:F19">
    <cfRule type="expression" dxfId="103" priority="57">
      <formula>$B$19="Recovery"</formula>
    </cfRule>
    <cfRule type="expression" dxfId="102" priority="58">
      <formula>$B$19="Stretching and Mobility"</formula>
    </cfRule>
    <cfRule type="expression" dxfId="101" priority="59">
      <formula>$B$19="Aerobic Running"</formula>
    </cfRule>
    <cfRule type="expression" dxfId="100" priority="60">
      <formula>$B$19="Turnover and Pace Work"</formula>
    </cfRule>
    <cfRule type="expression" dxfId="99" priority="61">
      <formula>$B$19="Threshold"</formula>
    </cfRule>
    <cfRule type="expression" dxfId="98" priority="62">
      <formula>$B$19="VO2 Max"</formula>
    </cfRule>
    <cfRule type="expression" dxfId="97" priority="63">
      <formula>$B$19="Lactate Tolerance"</formula>
    </cfRule>
    <cfRule type="expression" dxfId="96" priority="64">
      <formula>$B$19="Speed Development"</formula>
    </cfRule>
  </conditionalFormatting>
  <conditionalFormatting sqref="A20:F20">
    <cfRule type="expression" dxfId="95" priority="49">
      <formula>$B$20="Recovery"</formula>
    </cfRule>
    <cfRule type="expression" dxfId="94" priority="50">
      <formula>$B$20="Stretching and Mobility"</formula>
    </cfRule>
    <cfRule type="expression" dxfId="93" priority="51">
      <formula>$B$20="Aerobic Running"</formula>
    </cfRule>
    <cfRule type="expression" dxfId="92" priority="52">
      <formula>$B$20="Turnover and Pace Work"</formula>
    </cfRule>
    <cfRule type="expression" dxfId="91" priority="53">
      <formula>$B$20="Threshold"</formula>
    </cfRule>
    <cfRule type="expression" dxfId="90" priority="54">
      <formula>$B$20="VO2 Max"</formula>
    </cfRule>
    <cfRule type="expression" dxfId="89" priority="55">
      <formula>$B$20="Lactate Tolerance"</formula>
    </cfRule>
    <cfRule type="expression" dxfId="88" priority="56">
      <formula>$B$20="Speed Development"</formula>
    </cfRule>
  </conditionalFormatting>
  <conditionalFormatting sqref="A21:F21">
    <cfRule type="expression" dxfId="87" priority="41">
      <formula>$B$21="Recovery"</formula>
    </cfRule>
    <cfRule type="expression" dxfId="86" priority="42">
      <formula>$B$21="Stretching and Mobility"</formula>
    </cfRule>
    <cfRule type="expression" dxfId="85" priority="43">
      <formula>$B$21="Aerobic Running"</formula>
    </cfRule>
    <cfRule type="expression" dxfId="84" priority="44">
      <formula>$B$21="Turnover and Pace Work"</formula>
    </cfRule>
    <cfRule type="expression" dxfId="83" priority="45">
      <formula>$B$21="Threshold"</formula>
    </cfRule>
    <cfRule type="expression" dxfId="82" priority="46">
      <formula>$B$21="VO2 Max"</formula>
    </cfRule>
    <cfRule type="expression" dxfId="81" priority="47">
      <formula>$B$21="Lactate Tolerance"</formula>
    </cfRule>
    <cfRule type="expression" dxfId="80" priority="48">
      <formula>$B$21="Speed Development"</formula>
    </cfRule>
  </conditionalFormatting>
  <conditionalFormatting sqref="A22:F22">
    <cfRule type="expression" dxfId="79" priority="33">
      <formula>$B$22="Recovery"</formula>
    </cfRule>
    <cfRule type="expression" dxfId="78" priority="34">
      <formula>$B$22="Stretching and Mobility"</formula>
    </cfRule>
    <cfRule type="expression" dxfId="77" priority="35">
      <formula>$B$22="Aerobic Running"</formula>
    </cfRule>
    <cfRule type="expression" dxfId="76" priority="36">
      <formula>$B$22="Turnover and Pace Work"</formula>
    </cfRule>
    <cfRule type="expression" dxfId="75" priority="37">
      <formula>$B$22="Threshold"</formula>
    </cfRule>
    <cfRule type="expression" dxfId="74" priority="38">
      <formula>$B$22="VO2 Max"</formula>
    </cfRule>
    <cfRule type="expression" dxfId="73" priority="39">
      <formula>$B$22="Lactate Tolerance"</formula>
    </cfRule>
    <cfRule type="expression" dxfId="72" priority="40">
      <formula>$B$22="Speed Development"</formula>
    </cfRule>
  </conditionalFormatting>
  <conditionalFormatting sqref="A23:F23">
    <cfRule type="expression" dxfId="71" priority="25">
      <formula>$B$23="Recovery"</formula>
    </cfRule>
    <cfRule type="expression" dxfId="70" priority="26">
      <formula>$B$23="Stretching and Mobility"</formula>
    </cfRule>
    <cfRule type="expression" dxfId="69" priority="27">
      <formula>$B$23="Aerobic Running"</formula>
    </cfRule>
    <cfRule type="expression" dxfId="68" priority="28">
      <formula>$B$23="Turnover and Pace Work"</formula>
    </cfRule>
    <cfRule type="expression" dxfId="67" priority="29">
      <formula>$B$23="Threshold"</formula>
    </cfRule>
    <cfRule type="expression" dxfId="66" priority="30">
      <formula>$B$23="VO2 Max"</formula>
    </cfRule>
    <cfRule type="expression" dxfId="65" priority="31">
      <formula>$B$23="Lactate Tolerance"</formula>
    </cfRule>
    <cfRule type="expression" dxfId="64" priority="32">
      <formula>$B$23="Speed Development"</formula>
    </cfRule>
  </conditionalFormatting>
  <conditionalFormatting sqref="A24:F24">
    <cfRule type="expression" dxfId="63" priority="17">
      <formula>$B$24="Recovery"</formula>
    </cfRule>
    <cfRule type="expression" dxfId="62" priority="18">
      <formula>$B$24="Stretching and Mobility"</formula>
    </cfRule>
    <cfRule type="expression" dxfId="61" priority="19">
      <formula>$B$24="Aerobic Running"</formula>
    </cfRule>
    <cfRule type="expression" dxfId="60" priority="20">
      <formula>$B$24="Turnover and Pace Work"</formula>
    </cfRule>
    <cfRule type="expression" dxfId="59" priority="21">
      <formula>$B$24="Threshold"</formula>
    </cfRule>
    <cfRule type="expression" dxfId="58" priority="22">
      <formula>$B$24="VO2 Max"</formula>
    </cfRule>
    <cfRule type="expression" dxfId="57" priority="23">
      <formula>$B$24="Lactate Tolerance"</formula>
    </cfRule>
    <cfRule type="expression" dxfId="56" priority="24">
      <formula>$B$24="Speed Development"</formula>
    </cfRule>
  </conditionalFormatting>
  <conditionalFormatting sqref="A25:F25">
    <cfRule type="expression" dxfId="55" priority="9">
      <formula>$B$25="Recovery"</formula>
    </cfRule>
    <cfRule type="expression" dxfId="54" priority="10">
      <formula>$B$25="Stretching and Mobility"</formula>
    </cfRule>
    <cfRule type="expression" dxfId="53" priority="11">
      <formula>$B$25="Aerobic Running"</formula>
    </cfRule>
    <cfRule type="expression" dxfId="52" priority="12">
      <formula>$B$25="Turnover and Pace Work"</formula>
    </cfRule>
    <cfRule type="expression" dxfId="51" priority="13">
      <formula>$B$25="Threshold"</formula>
    </cfRule>
    <cfRule type="expression" dxfId="50" priority="14">
      <formula>$B$25="VO2 Max"</formula>
    </cfRule>
    <cfRule type="expression" dxfId="49" priority="15">
      <formula>$B$25="Lactate Tolerance"</formula>
    </cfRule>
    <cfRule type="expression" dxfId="48" priority="16">
      <formula>$B$25="Speed Development"</formula>
    </cfRule>
  </conditionalFormatting>
  <conditionalFormatting sqref="A26:F26">
    <cfRule type="expression" dxfId="47" priority="1">
      <formula>$B$26="Recovery"</formula>
    </cfRule>
    <cfRule type="expression" dxfId="46" priority="2">
      <formula>$B$26="Stretching and Mobility"</formula>
    </cfRule>
    <cfRule type="expression" dxfId="45" priority="3">
      <formula>$B$26="Aerobic Running"</formula>
    </cfRule>
    <cfRule type="expression" dxfId="44" priority="4">
      <formula>$B$26="Turnover and Pace Work"</formula>
    </cfRule>
    <cfRule type="expression" dxfId="43" priority="5">
      <formula>$B$26="Threshold"</formula>
    </cfRule>
    <cfRule type="expression" dxfId="42" priority="6">
      <formula>$B$26="VO2 Max"</formula>
    </cfRule>
    <cfRule type="expression" dxfId="41" priority="7">
      <formula>$B$26="Lactate Tolerance"</formula>
    </cfRule>
    <cfRule type="expression" dxfId="40" priority="8">
      <formula>$B$26="Speed Development"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topLeftCell="A2" zoomScale="140" zoomScaleNormal="140" workbookViewId="0">
      <selection activeCell="B1" sqref="B1"/>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9</v>
      </c>
    </row>
    <row r="2" spans="1:5" ht="19" customHeight="1"/>
    <row r="3" spans="1:5" ht="50" customHeight="1">
      <c r="A3" s="51" t="s">
        <v>99</v>
      </c>
      <c r="B3" s="51" t="s">
        <v>100</v>
      </c>
      <c r="C3" s="53" t="s">
        <v>101</v>
      </c>
      <c r="D3" s="53" t="s">
        <v>102</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c r="A9" s="6"/>
      <c r="B9" s="6"/>
      <c r="C9" s="23"/>
      <c r="D9" s="23"/>
      <c r="E9" s="6"/>
    </row>
    <row r="10" spans="1:5" ht="50" customHeight="1">
      <c r="A10" s="6"/>
      <c r="B10" s="6"/>
      <c r="C10" s="23"/>
      <c r="D10" s="23"/>
      <c r="E10" s="6"/>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178</v>
      </c>
      <c r="C31" s="14"/>
    </row>
    <row r="32" spans="1:3" ht="25" customHeight="1">
      <c r="A32" s="12" t="s">
        <v>34</v>
      </c>
      <c r="B32" s="13" t="s">
        <v>182</v>
      </c>
      <c r="C32" s="14"/>
    </row>
    <row r="33" spans="1:3" ht="25" customHeight="1">
      <c r="A33" s="12" t="s">
        <v>34</v>
      </c>
      <c r="B33" s="13" t="s">
        <v>183</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188</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179</v>
      </c>
      <c r="B41" s="2" t="s">
        <v>8</v>
      </c>
      <c r="C41" s="16">
        <v>2</v>
      </c>
      <c r="D41" s="73" t="s">
        <v>180</v>
      </c>
      <c r="E41" s="2" t="s">
        <v>181</v>
      </c>
      <c r="F41" s="2"/>
      <c r="G41" s="2"/>
      <c r="H41" s="2"/>
      <c r="I41" s="2"/>
      <c r="J41" s="2"/>
      <c r="K41" s="2"/>
      <c r="L41" s="2"/>
      <c r="M41" s="2"/>
    </row>
    <row r="42" spans="1:13" s="4" customFormat="1" ht="30" customHeight="1">
      <c r="A42" s="2" t="s">
        <v>179</v>
      </c>
      <c r="B42" s="2" t="s">
        <v>120</v>
      </c>
      <c r="C42" s="16">
        <v>2</v>
      </c>
      <c r="D42" s="73" t="s">
        <v>180</v>
      </c>
      <c r="E42" s="2" t="s">
        <v>181</v>
      </c>
      <c r="F42" s="2"/>
      <c r="G42" s="2"/>
      <c r="H42" s="2"/>
      <c r="I42" s="2"/>
      <c r="J42" s="2"/>
      <c r="K42" s="2"/>
      <c r="L42" s="2"/>
      <c r="M42" s="2"/>
    </row>
    <row r="43" spans="1:13" s="4" customFormat="1" ht="30" customHeight="1">
      <c r="A43" s="2" t="s">
        <v>186</v>
      </c>
      <c r="B43" s="2" t="s">
        <v>120</v>
      </c>
      <c r="C43" s="16">
        <v>2</v>
      </c>
      <c r="D43" s="73" t="s">
        <v>187</v>
      </c>
      <c r="E43" s="2" t="s">
        <v>192</v>
      </c>
      <c r="F43" s="2"/>
      <c r="G43" s="2"/>
      <c r="H43" s="2"/>
      <c r="I43" s="2"/>
      <c r="J43" s="2"/>
      <c r="K43" s="2"/>
      <c r="L43" s="2"/>
      <c r="M43" s="2"/>
    </row>
    <row r="44" spans="1:13" s="4" customFormat="1" ht="30" customHeight="1">
      <c r="A44" s="2" t="s">
        <v>189</v>
      </c>
      <c r="B44" s="2" t="s">
        <v>120</v>
      </c>
      <c r="C44" s="16">
        <v>2</v>
      </c>
      <c r="D44" s="73" t="s">
        <v>190</v>
      </c>
      <c r="E44" s="2" t="s">
        <v>191</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2025-03-23T02:09:05Z</dcterms:modified>
</cp:coreProperties>
</file>