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curtbentley/Library/CloudStorage/Dropbox/NRTF 2025/Training Schedules/"/>
    </mc:Choice>
  </mc:AlternateContent>
  <xr:revisionPtr revIDLastSave="0" documentId="13_ncr:1_{B3FC04DE-1455-DE4D-AFCE-61105CD3791A}" xr6:coauthVersionLast="47" xr6:coauthVersionMax="47" xr10:uidLastSave="{00000000-0000-0000-0000-000000000000}"/>
  <bookViews>
    <workbookView xWindow="0" yWindow="760" windowWidth="30240" windowHeight="17380" xr2:uid="{7DA1EF34-2380-E344-A8E0-F804EBDB63F6}"/>
  </bookViews>
  <sheets>
    <sheet name="Weekly Summary" sheetId="1" r:id="rId1"/>
    <sheet name="Monday" sheetId="2" r:id="rId2"/>
    <sheet name="Tuesday" sheetId="3" r:id="rId3"/>
    <sheet name="Wednesday" sheetId="4" r:id="rId4"/>
    <sheet name="Thursday" sheetId="5" r:id="rId5"/>
    <sheet name="Friday" sheetId="6" r:id="rId6"/>
    <sheet name="Saturday" sheetId="7" r:id="rId7"/>
    <sheet name="Strength and Core" sheetId="11" r:id="rId8"/>
    <sheet name="Data" sheetId="9" r:id="rId9"/>
    <sheet name="Training Data Table" sheetId="10" r:id="rId10"/>
    <sheet name="Strength &amp; Core Data Table" sheetId="12" r:id="rId11"/>
  </sheets>
  <definedNames>
    <definedName name="Monday_Training_Category">Monday!$B$4:$B$26</definedName>
    <definedName name="Monday_Training_Component">Monday!$A$4:$A$26</definedName>
    <definedName name="Monday_Training_Distance_Lower">Monday!$I$4:$I$26</definedName>
    <definedName name="Monday_Training_Distance_Upper">Monday!$J$4:$J$26</definedName>
    <definedName name="Monday_Training_Time_Lower">Monday!$G$4:$G$26</definedName>
    <definedName name="Monday_Training_Time_Upper">Monday!$H$4:$H$26</definedName>
    <definedName name="Strength_Core">'Strength &amp; Core Data Table'!$A$1:$E$44</definedName>
    <definedName name="Tuesday_Training_Category">Tuesday!$B$4:$B$26</definedName>
    <definedName name="Tuesday_Training_Distance_Lower">Tuesday!$I$4:$I$26</definedName>
    <definedName name="Tuesday_Training_Distance_Upper">Tuesday!$J$4:$J$26</definedName>
    <definedName name="Tuesday_Training_Time_Lower">Tuesday!$G$4:$G$26</definedName>
    <definedName name="Tuesday_Training_Time_Upper">Tuesday!$H$4:$H$26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A4" i="11" l="1" a="1"/>
  <c r="A4" i="11" s="1"/>
  <c r="E2" i="9" a="1"/>
  <c r="E2" i="9" s="1"/>
  <c r="I8" i="1"/>
  <c r="B26" i="7"/>
  <c r="B25" i="7"/>
  <c r="B24" i="7"/>
  <c r="B23" i="7"/>
  <c r="B22" i="7"/>
  <c r="B21" i="7"/>
  <c r="B20" i="7"/>
  <c r="B19" i="7"/>
  <c r="B18" i="7"/>
  <c r="B17" i="7"/>
  <c r="B16" i="7"/>
  <c r="B15" i="7"/>
  <c r="B14" i="7"/>
  <c r="B13" i="7"/>
  <c r="B12" i="7"/>
  <c r="B11" i="7"/>
  <c r="B10" i="7"/>
  <c r="B9" i="7"/>
  <c r="B6" i="7"/>
  <c r="B5" i="7"/>
  <c r="B4" i="7"/>
  <c r="B26" i="6"/>
  <c r="B25" i="6"/>
  <c r="B24" i="6"/>
  <c r="B23" i="6"/>
  <c r="B22" i="6"/>
  <c r="B21" i="6"/>
  <c r="B20" i="6"/>
  <c r="B19" i="6"/>
  <c r="B18" i="6"/>
  <c r="B17" i="6"/>
  <c r="B16" i="6"/>
  <c r="B15" i="6"/>
  <c r="B14" i="6"/>
  <c r="B13" i="6"/>
  <c r="B12" i="6"/>
  <c r="B11" i="6"/>
  <c r="B10" i="6"/>
  <c r="B9" i="6"/>
  <c r="B8" i="6"/>
  <c r="B7" i="6"/>
  <c r="B6" i="6"/>
  <c r="B5" i="6"/>
  <c r="B4" i="6"/>
  <c r="B26" i="5"/>
  <c r="B25" i="5"/>
  <c r="B24" i="5"/>
  <c r="B23" i="5"/>
  <c r="B22" i="5"/>
  <c r="B21" i="5"/>
  <c r="B20" i="5"/>
  <c r="B19" i="5"/>
  <c r="B18" i="5"/>
  <c r="B17" i="5"/>
  <c r="B16" i="5"/>
  <c r="B15" i="5"/>
  <c r="B14" i="5"/>
  <c r="B13" i="5"/>
  <c r="B12" i="5"/>
  <c r="B11" i="5"/>
  <c r="B10" i="5"/>
  <c r="B9" i="5"/>
  <c r="B8" i="5"/>
  <c r="B7" i="5"/>
  <c r="B6" i="5"/>
  <c r="B5" i="5"/>
  <c r="B4" i="5"/>
  <c r="B26" i="4"/>
  <c r="B25" i="4"/>
  <c r="B24" i="4"/>
  <c r="B23" i="4"/>
  <c r="B22" i="4"/>
  <c r="B21" i="4"/>
  <c r="B20" i="4"/>
  <c r="B19" i="4"/>
  <c r="B18" i="4"/>
  <c r="B17" i="4"/>
  <c r="B16" i="4"/>
  <c r="B15" i="4"/>
  <c r="B14" i="4"/>
  <c r="B13" i="4"/>
  <c r="B12" i="4"/>
  <c r="B11" i="4"/>
  <c r="B10" i="4"/>
  <c r="B9" i="4"/>
  <c r="B8" i="4"/>
  <c r="B7" i="4"/>
  <c r="B6" i="4"/>
  <c r="B5" i="4"/>
  <c r="B4" i="4"/>
  <c r="B26" i="3"/>
  <c r="B25" i="3"/>
  <c r="B24" i="3"/>
  <c r="B23" i="3"/>
  <c r="B22" i="3"/>
  <c r="B21" i="3"/>
  <c r="B20" i="3"/>
  <c r="B19" i="3"/>
  <c r="B18" i="3"/>
  <c r="B17" i="3"/>
  <c r="B16" i="3"/>
  <c r="B15" i="3"/>
  <c r="B14" i="3"/>
  <c r="B13" i="3"/>
  <c r="B12" i="3"/>
  <c r="B11" i="3"/>
  <c r="B10" i="3"/>
  <c r="B9" i="3"/>
  <c r="B7" i="3"/>
  <c r="B6" i="3"/>
  <c r="B5" i="3"/>
  <c r="B4" i="3"/>
  <c r="R5" i="6" l="1"/>
  <c r="R9" i="4"/>
  <c r="R8" i="7"/>
  <c r="Q9" i="3"/>
  <c r="R7" i="5"/>
  <c r="N6" i="3"/>
  <c r="R4" i="3"/>
  <c r="M6" i="4"/>
  <c r="Q5" i="4"/>
  <c r="M4" i="5"/>
  <c r="M9" i="5"/>
  <c r="Q8" i="5"/>
  <c r="M7" i="6"/>
  <c r="Q6" i="6"/>
  <c r="M5" i="7"/>
  <c r="Q4" i="7"/>
  <c r="Q9" i="7"/>
  <c r="N7" i="3"/>
  <c r="R5" i="3"/>
  <c r="N6" i="4"/>
  <c r="R5" i="4"/>
  <c r="N4" i="5"/>
  <c r="N9" i="5"/>
  <c r="R8" i="5"/>
  <c r="N7" i="6"/>
  <c r="R6" i="6"/>
  <c r="N5" i="7"/>
  <c r="R4" i="7"/>
  <c r="R9" i="7"/>
  <c r="M4" i="3"/>
  <c r="N8" i="3"/>
  <c r="R6" i="3"/>
  <c r="M7" i="4"/>
  <c r="Q6" i="4"/>
  <c r="M5" i="5"/>
  <c r="Q4" i="5"/>
  <c r="Q9" i="5"/>
  <c r="M8" i="6"/>
  <c r="Q7" i="6"/>
  <c r="M6" i="7"/>
  <c r="Q5" i="7"/>
  <c r="M5" i="3"/>
  <c r="N9" i="3"/>
  <c r="R7" i="3"/>
  <c r="N7" i="4"/>
  <c r="R6" i="4"/>
  <c r="N5" i="5"/>
  <c r="R4" i="5"/>
  <c r="R9" i="5"/>
  <c r="N8" i="6"/>
  <c r="R7" i="6"/>
  <c r="N6" i="7"/>
  <c r="R5" i="7"/>
  <c r="M6" i="3"/>
  <c r="Q4" i="3"/>
  <c r="R8" i="3"/>
  <c r="M8" i="4"/>
  <c r="Q7" i="4"/>
  <c r="M6" i="5"/>
  <c r="Q5" i="5"/>
  <c r="M4" i="6"/>
  <c r="M9" i="6"/>
  <c r="Q8" i="6"/>
  <c r="M7" i="7"/>
  <c r="Q6" i="7"/>
  <c r="M7" i="3"/>
  <c r="Q5" i="3"/>
  <c r="R9" i="3"/>
  <c r="N8" i="4"/>
  <c r="R7" i="4"/>
  <c r="N6" i="5"/>
  <c r="R5" i="5"/>
  <c r="N4" i="6"/>
  <c r="N9" i="6"/>
  <c r="R8" i="6"/>
  <c r="N7" i="7"/>
  <c r="R6" i="7"/>
  <c r="M8" i="3"/>
  <c r="Q6" i="3"/>
  <c r="M4" i="4"/>
  <c r="M9" i="4"/>
  <c r="Q8" i="4"/>
  <c r="M7" i="5"/>
  <c r="Q6" i="5"/>
  <c r="M5" i="6"/>
  <c r="Q4" i="6"/>
  <c r="Q9" i="6"/>
  <c r="M8" i="7"/>
  <c r="Q7" i="7"/>
  <c r="M9" i="3"/>
  <c r="Q7" i="3"/>
  <c r="N4" i="4"/>
  <c r="N9" i="4"/>
  <c r="R8" i="4"/>
  <c r="N7" i="5"/>
  <c r="R6" i="5"/>
  <c r="N5" i="6"/>
  <c r="R4" i="6"/>
  <c r="R9" i="6"/>
  <c r="N8" i="7"/>
  <c r="R7" i="7"/>
  <c r="N4" i="3"/>
  <c r="Q8" i="3"/>
  <c r="M5" i="4"/>
  <c r="Q4" i="4"/>
  <c r="Q9" i="4"/>
  <c r="M8" i="5"/>
  <c r="Q7" i="5"/>
  <c r="M6" i="6"/>
  <c r="Q5" i="6"/>
  <c r="M4" i="7"/>
  <c r="M9" i="7"/>
  <c r="Q8" i="7"/>
  <c r="N5" i="3"/>
  <c r="N5" i="4"/>
  <c r="R4" i="4"/>
  <c r="N8" i="5"/>
  <c r="N6" i="6"/>
  <c r="N4" i="7"/>
  <c r="N9" i="7"/>
  <c r="B8" i="2"/>
  <c r="B26" i="2"/>
  <c r="B25" i="2"/>
  <c r="B24" i="2"/>
  <c r="B23" i="2"/>
  <c r="B22" i="2"/>
  <c r="B21" i="2"/>
  <c r="B20" i="2"/>
  <c r="B19" i="2"/>
  <c r="B18" i="2"/>
  <c r="B17" i="2"/>
  <c r="B16" i="2"/>
  <c r="B15" i="2"/>
  <c r="B14" i="2"/>
  <c r="B13" i="2"/>
  <c r="B12" i="2"/>
  <c r="B11" i="2"/>
  <c r="B10" i="2"/>
  <c r="B9" i="2"/>
  <c r="B7" i="2"/>
  <c r="B6" i="2"/>
  <c r="B5" i="2"/>
  <c r="B32" i="2"/>
  <c r="B31" i="2"/>
  <c r="B30" i="2"/>
  <c r="B29" i="2"/>
  <c r="B28" i="2"/>
  <c r="B27" i="2"/>
  <c r="B4" i="2"/>
  <c r="B2" i="9" a="1"/>
  <c r="B2" i="9" s="1"/>
  <c r="A2" i="9" a="1"/>
  <c r="A2" i="9" s="1"/>
  <c r="R10" i="7" l="1"/>
  <c r="Q10" i="7"/>
  <c r="R4" i="2"/>
  <c r="C14" i="1" s="1"/>
  <c r="Q5" i="2"/>
  <c r="B15" i="1" s="1"/>
  <c r="N8" i="2"/>
  <c r="C10" i="1" s="1"/>
  <c r="N6" i="2"/>
  <c r="C8" i="1" s="1"/>
  <c r="M5" i="2"/>
  <c r="B7" i="1" s="1"/>
  <c r="Q6" i="2"/>
  <c r="B16" i="1" s="1"/>
  <c r="R5" i="2"/>
  <c r="C15" i="1" s="1"/>
  <c r="Q4" i="2"/>
  <c r="B14" i="1" s="1"/>
  <c r="N9" i="2"/>
  <c r="C11" i="1" s="1"/>
  <c r="N7" i="2"/>
  <c r="C9" i="1" s="1"/>
  <c r="R6" i="2"/>
  <c r="C16" i="1" s="1"/>
  <c r="R7" i="2"/>
  <c r="C17" i="1" s="1"/>
  <c r="R8" i="2"/>
  <c r="C18" i="1" s="1"/>
  <c r="R9" i="2"/>
  <c r="C19" i="1" s="1"/>
  <c r="Q9" i="2"/>
  <c r="B19" i="1" s="1"/>
  <c r="N5" i="2"/>
  <c r="C7" i="1" s="1"/>
  <c r="Q8" i="2"/>
  <c r="B18" i="1" s="1"/>
  <c r="N4" i="2"/>
  <c r="C6" i="1" s="1"/>
  <c r="Q7" i="2"/>
  <c r="B17" i="1" s="1"/>
  <c r="M9" i="2"/>
  <c r="B11" i="1" s="1"/>
  <c r="M8" i="2"/>
  <c r="B10" i="1" s="1"/>
  <c r="M4" i="2"/>
  <c r="B6" i="1" s="1"/>
  <c r="M7" i="2"/>
  <c r="B9" i="1" s="1"/>
  <c r="M6" i="2"/>
  <c r="B8" i="1" s="1"/>
  <c r="E6" i="1" l="1"/>
  <c r="D7" i="1"/>
  <c r="E17" i="1"/>
  <c r="D15" i="1"/>
  <c r="D11" i="1"/>
  <c r="E9" i="1"/>
  <c r="E11" i="1"/>
  <c r="D17" i="1"/>
  <c r="D14" i="1"/>
  <c r="D18" i="1"/>
  <c r="E15" i="1"/>
  <c r="E7" i="1"/>
  <c r="D16" i="1"/>
  <c r="D19" i="1"/>
  <c r="D8" i="1"/>
  <c r="E19" i="1"/>
  <c r="E8" i="1"/>
  <c r="D6" i="1"/>
  <c r="D9" i="1"/>
  <c r="E18" i="1"/>
  <c r="E10" i="1"/>
  <c r="D10" i="1"/>
  <c r="E16" i="1"/>
  <c r="E14" i="1"/>
  <c r="R10" i="4"/>
  <c r="T10" i="4" s="1"/>
  <c r="Q10" i="3"/>
  <c r="S9" i="3" s="1"/>
  <c r="N10" i="7"/>
  <c r="P10" i="7" s="1"/>
  <c r="M10" i="5"/>
  <c r="Q10" i="5"/>
  <c r="S5" i="5" s="1"/>
  <c r="N10" i="6"/>
  <c r="P10" i="6" s="1"/>
  <c r="N10" i="3"/>
  <c r="M10" i="4"/>
  <c r="O10" i="4" s="1"/>
  <c r="Q10" i="4"/>
  <c r="S4" i="4" s="1"/>
  <c r="M10" i="6"/>
  <c r="O10" i="6" s="1"/>
  <c r="Q10" i="6"/>
  <c r="S10" i="6" s="1"/>
  <c r="R10" i="6"/>
  <c r="T10" i="6" s="1"/>
  <c r="M10" i="7"/>
  <c r="O10" i="7" s="1"/>
  <c r="N10" i="4"/>
  <c r="P5" i="4" s="1"/>
  <c r="R10" i="5"/>
  <c r="T10" i="5" s="1"/>
  <c r="N10" i="5"/>
  <c r="P10" i="5" s="1"/>
  <c r="S9" i="7"/>
  <c r="T7" i="7"/>
  <c r="M10" i="3"/>
  <c r="O10" i="3" s="1"/>
  <c r="R10" i="3"/>
  <c r="Q10" i="2"/>
  <c r="R10" i="2"/>
  <c r="N10" i="2"/>
  <c r="M10" i="2"/>
  <c r="F14" i="1" l="1"/>
  <c r="F17" i="1"/>
  <c r="F6" i="1"/>
  <c r="F9" i="1"/>
  <c r="F7" i="1"/>
  <c r="F10" i="1"/>
  <c r="F15" i="1"/>
  <c r="O10" i="2"/>
  <c r="O3" i="1"/>
  <c r="O2" i="1"/>
  <c r="S10" i="2"/>
  <c r="B3" i="1"/>
  <c r="F8" i="1"/>
  <c r="F11" i="1"/>
  <c r="T10" i="2"/>
  <c r="C3" i="1"/>
  <c r="F19" i="1"/>
  <c r="F18" i="1"/>
  <c r="P10" i="2"/>
  <c r="P2" i="1"/>
  <c r="P3" i="1"/>
  <c r="F16" i="1"/>
  <c r="P6" i="7"/>
  <c r="P8" i="7"/>
  <c r="P7" i="5"/>
  <c r="P5" i="7"/>
  <c r="T8" i="5"/>
  <c r="T6" i="5"/>
  <c r="P9" i="7"/>
  <c r="O4" i="4"/>
  <c r="S4" i="6"/>
  <c r="P8" i="5"/>
  <c r="O6" i="4"/>
  <c r="O4" i="3"/>
  <c r="O4" i="7"/>
  <c r="S7" i="6"/>
  <c r="S8" i="6"/>
  <c r="S6" i="6"/>
  <c r="S5" i="6"/>
  <c r="P4" i="4"/>
  <c r="P8" i="6"/>
  <c r="P9" i="6"/>
  <c r="P5" i="6"/>
  <c r="P7" i="7"/>
  <c r="P9" i="5"/>
  <c r="T7" i="5"/>
  <c r="T5" i="5"/>
  <c r="O8" i="7"/>
  <c r="O7" i="7"/>
  <c r="O9" i="7"/>
  <c r="O5" i="7"/>
  <c r="O6" i="7"/>
  <c r="O6" i="3"/>
  <c r="O9" i="6"/>
  <c r="O5" i="6"/>
  <c r="P7" i="6"/>
  <c r="S7" i="7"/>
  <c r="T9" i="5"/>
  <c r="T4" i="4"/>
  <c r="O7" i="6"/>
  <c r="T8" i="4"/>
  <c r="T9" i="4"/>
  <c r="P6" i="5"/>
  <c r="S10" i="3"/>
  <c r="S8" i="3"/>
  <c r="S5" i="3"/>
  <c r="S4" i="3"/>
  <c r="O8" i="6"/>
  <c r="O6" i="6"/>
  <c r="O4" i="6"/>
  <c r="P6" i="6"/>
  <c r="T7" i="4"/>
  <c r="S4" i="5"/>
  <c r="T5" i="4"/>
  <c r="S6" i="3"/>
  <c r="T4" i="5"/>
  <c r="T6" i="4"/>
  <c r="S9" i="6"/>
  <c r="O7" i="4"/>
  <c r="S7" i="3"/>
  <c r="T8" i="6"/>
  <c r="T4" i="6"/>
  <c r="S7" i="4"/>
  <c r="S10" i="4"/>
  <c r="S6" i="4"/>
  <c r="S9" i="4"/>
  <c r="T9" i="7"/>
  <c r="S6" i="5"/>
  <c r="S8" i="4"/>
  <c r="T5" i="6"/>
  <c r="O9" i="4"/>
  <c r="O7" i="5"/>
  <c r="O5" i="5"/>
  <c r="O6" i="5"/>
  <c r="O10" i="5"/>
  <c r="O9" i="5"/>
  <c r="O4" i="5"/>
  <c r="O9" i="3"/>
  <c r="O7" i="3"/>
  <c r="P4" i="3"/>
  <c r="P10" i="3"/>
  <c r="P5" i="3"/>
  <c r="P6" i="3"/>
  <c r="O8" i="5"/>
  <c r="S4" i="7"/>
  <c r="S5" i="7"/>
  <c r="S10" i="7"/>
  <c r="S6" i="7"/>
  <c r="S8" i="7"/>
  <c r="T9" i="6"/>
  <c r="T7" i="6"/>
  <c r="T10" i="3"/>
  <c r="T8" i="3"/>
  <c r="T6" i="3"/>
  <c r="T4" i="3"/>
  <c r="T7" i="3"/>
  <c r="T9" i="3"/>
  <c r="T5" i="3"/>
  <c r="O5" i="3"/>
  <c r="O8" i="3"/>
  <c r="P9" i="3"/>
  <c r="P4" i="5"/>
  <c r="P4" i="6"/>
  <c r="P4" i="7"/>
  <c r="P8" i="3"/>
  <c r="S7" i="5"/>
  <c r="S8" i="5"/>
  <c r="S9" i="5"/>
  <c r="S10" i="5"/>
  <c r="T8" i="7"/>
  <c r="T4" i="7"/>
  <c r="T5" i="7"/>
  <c r="T6" i="7"/>
  <c r="T10" i="7"/>
  <c r="P10" i="4"/>
  <c r="P6" i="4"/>
  <c r="P7" i="4"/>
  <c r="P8" i="4"/>
  <c r="P9" i="4"/>
  <c r="S5" i="4"/>
  <c r="O5" i="4"/>
  <c r="T6" i="6"/>
  <c r="O8" i="4"/>
  <c r="P5" i="5"/>
  <c r="P7" i="3"/>
  <c r="O4" i="2"/>
  <c r="O6" i="2"/>
  <c r="T4" i="2"/>
  <c r="O8" i="2"/>
  <c r="O5" i="2"/>
  <c r="S8" i="2"/>
  <c r="S5" i="2"/>
  <c r="T9" i="2"/>
  <c r="S9" i="2"/>
  <c r="S6" i="2"/>
  <c r="T6" i="2"/>
  <c r="T7" i="2"/>
  <c r="T5" i="2"/>
  <c r="T8" i="2"/>
  <c r="O7" i="2"/>
  <c r="S4" i="2"/>
  <c r="O9" i="2"/>
  <c r="S7" i="2"/>
  <c r="P4" i="2"/>
  <c r="P8" i="2"/>
  <c r="P6" i="2"/>
  <c r="P5" i="2"/>
  <c r="P9" i="2"/>
  <c r="P7" i="2"/>
  <c r="C2" i="1" l="1"/>
  <c r="B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<sst xmlns="http://schemas.openxmlformats.org/spreadsheetml/2006/main" count="699" uniqueCount="222">
  <si>
    <t>Easy Running</t>
  </si>
  <si>
    <t>VO2 Max</t>
  </si>
  <si>
    <t>Lactate Tolerance</t>
  </si>
  <si>
    <t>Speed Development</t>
  </si>
  <si>
    <t>Core A</t>
  </si>
  <si>
    <t>Core B</t>
  </si>
  <si>
    <t>Core C</t>
  </si>
  <si>
    <t>Upper Body A</t>
  </si>
  <si>
    <t>Lower Body A</t>
  </si>
  <si>
    <t>Lower Body B</t>
  </si>
  <si>
    <t>Warm-Up</t>
  </si>
  <si>
    <t>Time</t>
  </si>
  <si>
    <t>Distance</t>
  </si>
  <si>
    <t>Description</t>
  </si>
  <si>
    <t>Cooldown</t>
  </si>
  <si>
    <t>Category of Training Stimulus</t>
  </si>
  <si>
    <t>Training Component</t>
  </si>
  <si>
    <t>Aerobic Running</t>
  </si>
  <si>
    <t>Stretching and Mobility</t>
  </si>
  <si>
    <t>Dynamic Stretching</t>
  </si>
  <si>
    <t>Static Stretching</t>
  </si>
  <si>
    <t>Hurdle Mobility</t>
  </si>
  <si>
    <t>Threshold</t>
  </si>
  <si>
    <t>Threshold Running</t>
  </si>
  <si>
    <t>Sub-Threshold Running</t>
  </si>
  <si>
    <t>10K Pace Running</t>
  </si>
  <si>
    <t>5K Pace Running</t>
  </si>
  <si>
    <t>3K Pace Running</t>
  </si>
  <si>
    <t>1600M Pace Running</t>
  </si>
  <si>
    <t>800M Pace Running</t>
  </si>
  <si>
    <t>400M Pace Running</t>
  </si>
  <si>
    <t>30M Flys</t>
  </si>
  <si>
    <t>50M Flys</t>
  </si>
  <si>
    <t>80M Flys</t>
  </si>
  <si>
    <t>Turnover and Pace Work</t>
  </si>
  <si>
    <t>Race Pace (5K)</t>
  </si>
  <si>
    <t>Race Pace (3K)</t>
  </si>
  <si>
    <t>Race Pace (1600M)</t>
  </si>
  <si>
    <t>Race Pace (800M)</t>
  </si>
  <si>
    <t>Training Stimulus</t>
  </si>
  <si>
    <t>Training Category</t>
  </si>
  <si>
    <t>Type of Training (Static)</t>
  </si>
  <si>
    <t>Strides (Post-Run)</t>
  </si>
  <si>
    <t>Strides (Pre-Run)</t>
  </si>
  <si>
    <t>Lower</t>
  </si>
  <si>
    <t>Upper</t>
  </si>
  <si>
    <t>Distance (miles)</t>
  </si>
  <si>
    <t>Time (minutes)</t>
  </si>
  <si>
    <t>Recovery</t>
  </si>
  <si>
    <t>Standing Rest</t>
  </si>
  <si>
    <t>Walking Rest</t>
  </si>
  <si>
    <t>Float Recovery</t>
  </si>
  <si>
    <t>Jog Recovery</t>
  </si>
  <si>
    <t>- - Ignore, these are for volume calculation purposes only - -</t>
  </si>
  <si>
    <t>Shoes</t>
  </si>
  <si>
    <t>Trainers</t>
  </si>
  <si>
    <t>Spikes</t>
  </si>
  <si>
    <t>N/A</t>
  </si>
  <si>
    <t>Workout Shoes</t>
  </si>
  <si>
    <t>Monday</t>
  </si>
  <si>
    <t>Northridge High School</t>
  </si>
  <si>
    <t>Location:</t>
  </si>
  <si>
    <t>Surface</t>
  </si>
  <si>
    <t>Road</t>
  </si>
  <si>
    <t>Track</t>
  </si>
  <si>
    <t>Grass</t>
  </si>
  <si>
    <t>Dirt Trail</t>
  </si>
  <si>
    <t>Any</t>
  </si>
  <si>
    <t>Turf Field</t>
  </si>
  <si>
    <t>Areobic Running</t>
  </si>
  <si>
    <t>(in minutes)</t>
  </si>
  <si>
    <t>(in miles)</t>
  </si>
  <si>
    <t>Totals:</t>
  </si>
  <si>
    <t>Tuesday</t>
  </si>
  <si>
    <t>Wednesday</t>
  </si>
  <si>
    <t>Thursday</t>
  </si>
  <si>
    <t>Friday</t>
  </si>
  <si>
    <t>Long Run</t>
  </si>
  <si>
    <t>Race</t>
  </si>
  <si>
    <t>Saturday</t>
  </si>
  <si>
    <t>Total Time:</t>
  </si>
  <si>
    <t>Total Mileage</t>
  </si>
  <si>
    <t>Aggregate Totals</t>
  </si>
  <si>
    <t>Low Volume</t>
  </si>
  <si>
    <t>High Volume</t>
  </si>
  <si>
    <t>Core</t>
  </si>
  <si>
    <t>Strength</t>
  </si>
  <si>
    <t>Time by Category</t>
  </si>
  <si>
    <t>Mileage by Category</t>
  </si>
  <si>
    <t>Daily Schedule</t>
  </si>
  <si>
    <t>Day of Week</t>
  </si>
  <si>
    <t>Type of Training Day</t>
  </si>
  <si>
    <t>Sunday</t>
  </si>
  <si>
    <t>Easy Run</t>
  </si>
  <si>
    <t>Rest Day</t>
  </si>
  <si>
    <t>Workout</t>
  </si>
  <si>
    <t>Pre-Race</t>
  </si>
  <si>
    <t>Recovery Run</t>
  </si>
  <si>
    <t>Rest</t>
  </si>
  <si>
    <t>Exercise</t>
  </si>
  <si>
    <t>Routine</t>
  </si>
  <si>
    <t>Sets</t>
  </si>
  <si>
    <t>Reps</t>
  </si>
  <si>
    <t>Bulgarian Split Squats</t>
  </si>
  <si>
    <t>5-8</t>
  </si>
  <si>
    <t>Front Squat (or Goblet Squat)</t>
  </si>
  <si>
    <t>Nordic Hamstring Curl</t>
  </si>
  <si>
    <t>Assisted Single Leg Squat (TRX or Chair)</t>
  </si>
  <si>
    <t>10-15 each leg</t>
  </si>
  <si>
    <t>5-8 each leg</t>
  </si>
  <si>
    <t>Kettlebell Swing</t>
  </si>
  <si>
    <t>20</t>
  </si>
  <si>
    <t>Romanian Deadlift (weighted or single leg)</t>
  </si>
  <si>
    <t>5-10</t>
  </si>
  <si>
    <t>Goblet Squat</t>
  </si>
  <si>
    <t>8-12</t>
  </si>
  <si>
    <t>15 each leg</t>
  </si>
  <si>
    <t>Step-Ups</t>
  </si>
  <si>
    <t>Single Leg Glute Bridge</t>
  </si>
  <si>
    <t>Dumbbell Squat Jump</t>
  </si>
  <si>
    <t>Lower Body C</t>
  </si>
  <si>
    <t>Kneeling Snatch to Knee Drive (Barbell or Dumbbells)</t>
  </si>
  <si>
    <t>Standing Broad Jumps</t>
  </si>
  <si>
    <t>5</t>
  </si>
  <si>
    <t>6-10</t>
  </si>
  <si>
    <t>Double Leg Pogo Hops</t>
  </si>
  <si>
    <t>10-15</t>
  </si>
  <si>
    <t>Box Jumps</t>
  </si>
  <si>
    <t>Jump Squats</t>
  </si>
  <si>
    <t>Lower Body D</t>
  </si>
  <si>
    <t>Sprinter Lunge Jumps</t>
  </si>
  <si>
    <t>Single Leg Pogo Hops</t>
  </si>
  <si>
    <t>Skater Hops</t>
  </si>
  <si>
    <t>6-8 each leg</t>
  </si>
  <si>
    <t>8-10 each leg</t>
  </si>
  <si>
    <t>Hang Power Clean or Weighted Box Jumps</t>
  </si>
  <si>
    <t>V-Ups</t>
  </si>
  <si>
    <t>Side Plank Leg Raise</t>
  </si>
  <si>
    <t>10 each side</t>
  </si>
  <si>
    <t>Mountain Climbers</t>
  </si>
  <si>
    <t>25 each leg</t>
  </si>
  <si>
    <t>Candlesticks</t>
  </si>
  <si>
    <t>Plank Shoulder Touches</t>
  </si>
  <si>
    <t>1 minute</t>
  </si>
  <si>
    <t>Suitcases</t>
  </si>
  <si>
    <t>Supermans</t>
  </si>
  <si>
    <t>Bicycle Crunches</t>
  </si>
  <si>
    <t>20 each side</t>
  </si>
  <si>
    <t>Burpees</t>
  </si>
  <si>
    <t>12</t>
  </si>
  <si>
    <t>Legs up toe touches</t>
  </si>
  <si>
    <t>Strenth &amp; Core Routines</t>
  </si>
  <si>
    <t>% (LV)</t>
  </si>
  <si>
    <t>% (HV)</t>
  </si>
  <si>
    <t>% (Avg)</t>
  </si>
  <si>
    <t>Low Vol</t>
  </si>
  <si>
    <t>Weekly Notes</t>
  </si>
  <si>
    <t>https://www.youtube.com/watch?v=SkNsa3eBwLA</t>
  </si>
  <si>
    <t>https://www.youtube.com/watch?v=x6Xh7WqVh-M</t>
  </si>
  <si>
    <t>https://www.youtube.com/watch?v=YiZr79uC_yE</t>
  </si>
  <si>
    <t>https://www.youtube.com/watch?v=_wTnziOp_7g</t>
  </si>
  <si>
    <t>https://www.youtube.com/watch?v=zSww9F2ZEW8&amp;t=328s</t>
  </si>
  <si>
    <t>https://www.youtube.com/watch?v=cWoPMoxYHz0</t>
  </si>
  <si>
    <t>https://www.youtube.com/watch?v=yGswPtbSlro</t>
  </si>
  <si>
    <t>Reverse Lunge</t>
  </si>
  <si>
    <t>Select Your Assigned Routine:</t>
  </si>
  <si>
    <t>https://www.youtube.com/watch?v=5frs7_F2SrU&amp;pp=ygUNcmV2ZXJzZSBsdW5nZQ%3D%3D</t>
  </si>
  <si>
    <t>https://www.youtube.com/watch?v=elhu-WC1qk4&amp;pp=ygUIc3RlcCB1cHM%3D</t>
  </si>
  <si>
    <t>https://www.youtube.com/watch?v=egs6m4J8u8c</t>
  </si>
  <si>
    <t>https://www.youtube.com/watch?v=-qu2L4S2xtU&amp;pp=ygUTZHVtYmJlbGwganVtcCBzcXVhdA%3D%3D</t>
  </si>
  <si>
    <t>https://youtube.com/clip/UgkxXrf-8xvEHQDXCNwMGxLAqMspqWVrD82n?si=7HAU8ZTibnLQF8F2</t>
  </si>
  <si>
    <t>Location</t>
  </si>
  <si>
    <t>Push-Ups</t>
  </si>
  <si>
    <t>Pull-Ups</t>
  </si>
  <si>
    <t>Until failure</t>
  </si>
  <si>
    <t>Dips</t>
  </si>
  <si>
    <t>Pike Push-Ups</t>
  </si>
  <si>
    <t>Hill Sprints</t>
  </si>
  <si>
    <t>Hip Flexor Band Work</t>
  </si>
  <si>
    <t>10-20 reps each side</t>
  </si>
  <si>
    <t>https://www.youtube.com/watch?v=LeBOkz-3vtQ</t>
  </si>
  <si>
    <t>Pre-Race 200M Gear Changes</t>
  </si>
  <si>
    <t>Pre-Race 100M Step Downs</t>
  </si>
  <si>
    <t>Change into spikes for 30M flys</t>
  </si>
  <si>
    <t>Standard hurdle mobility routine</t>
  </si>
  <si>
    <t xml:space="preserve">Single Leg Pogo Hops </t>
  </si>
  <si>
    <t>10-15 reps each side</t>
  </si>
  <si>
    <t>Lower Body E</t>
  </si>
  <si>
    <t>Jump Lunges</t>
  </si>
  <si>
    <t>10 reps each side</t>
  </si>
  <si>
    <t>https://www.youtube.com/watch?v=kq3eB5KVcNk</t>
  </si>
  <si>
    <t>https://www.youtube.com/watch?v=U12iOibPX98</t>
  </si>
  <si>
    <t>Standard hurdle mobility drills</t>
  </si>
  <si>
    <t>Syracuse High School</t>
  </si>
  <si>
    <t>45-60 minute easy run</t>
  </si>
  <si>
    <t>Change into workout shoes</t>
  </si>
  <si>
    <t>30-60 minute easy run</t>
  </si>
  <si>
    <t>Short 800-1200M warmup</t>
  </si>
  <si>
    <t>Choose 5 dynamic drills and complete. Finish with leg swings</t>
  </si>
  <si>
    <t>2x 100M strides in preparation for 30M flys</t>
  </si>
  <si>
    <t>Change into trainers for 30M flys</t>
  </si>
  <si>
    <t>4x 30M flys. 100% relaxed effort, sprint form</t>
  </si>
  <si>
    <t>4-6x 5' @ threshold, 90 seconds standing recovery</t>
  </si>
  <si>
    <t>Change into spikes for 150s</t>
  </si>
  <si>
    <t>4-6x 150M @ 1600 effort</t>
  </si>
  <si>
    <t>Change into trainers for cooldown</t>
  </si>
  <si>
    <t>5-15 minute easy cooldown</t>
  </si>
  <si>
    <t>Standard hurdle mobility work</t>
  </si>
  <si>
    <t>4x 100M gentle strides</t>
  </si>
  <si>
    <t>4-6x hill sprints up grass hill behind baseball field. If too wet, replace with strides</t>
  </si>
  <si>
    <t>4x 30M flys, 100% relaxed effort; sprint form</t>
  </si>
  <si>
    <t>Recover from flys and prepare for the workout</t>
  </si>
  <si>
    <t>Change back into trainers for cooldown</t>
  </si>
  <si>
    <t>10-15 minute easy cooldown</t>
  </si>
  <si>
    <t>Easy 800-1200M warmup</t>
  </si>
  <si>
    <t>3-4x 400M @ 3K effort; 1 minute standing rest in between reps</t>
  </si>
  <si>
    <t>6-10 minutes @ threshold, 2 minutes standing rest before next reps</t>
  </si>
  <si>
    <t>4x 100M gentle strides to flush the legs</t>
  </si>
  <si>
    <t>60-90 minute long run</t>
  </si>
  <si>
    <t>4x 100M gentle strides to spin the legs</t>
  </si>
  <si>
    <t>5-10 minutes of gentle static stretching post run</t>
  </si>
  <si>
    <t>Let's get back into the swing of standard workout weeks. This is a threshold/5K focused week.  The long run as assigned has no quality in it.  Depending on how people are feeling and looking, we can add a short progression to it, but we will discuss that during the week.  If you are out of town, do your best to hit the workouts.  You may have to substitute times for track distances. Just do the best you can. The goal is to get in some solid training and have you feeling GOOD again. So approach all days with that in mind.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</si>
</sst>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0.0%"/>
  </numFmts>
  <fonts count="11">
    <font>
      <sz val="12"/>
      <color theme="1"/>
      <name val="Aptos Narrow"/>
      <family val="2"/>
      <scheme val="minor"/>
    </font>
    <font>
      <sz val="12"/>
      <color theme="1"/>
      <name val="Aptos Narrow"/>
      <family val="2"/>
      <scheme val="minor"/>
    </font>
    <font>
      <sz val="12"/>
      <color theme="1"/>
      <name val="Avenir Book"/>
      <family val="2"/>
    </font>
    <font>
      <b/>
      <sz val="12"/>
      <color theme="1"/>
      <name val="Avenir Book"/>
      <family val="2"/>
    </font>
    <font>
      <i/>
      <sz val="12"/>
      <color theme="1"/>
      <name val="Avenir Book"/>
      <family val="2"/>
    </font>
    <font>
      <i/>
      <sz val="12"/>
      <color theme="1"/>
      <name val="Aptos Narrow"/>
      <family val="2"/>
      <scheme val="minor"/>
    </font>
    <font>
      <sz val="16"/>
      <color theme="0"/>
      <name val="Avenir Book"/>
      <family val="2"/>
    </font>
    <font>
      <i/>
      <sz val="10"/>
      <color theme="0"/>
      <name val="Avenir Book"/>
      <family val="2"/>
    </font>
    <font>
      <sz val="12"/>
      <color theme="0"/>
      <name val="Avenir Book"/>
      <family val="2"/>
    </font>
    <font>
      <u/>
      <sz val="12"/>
      <color theme="10"/>
      <name val="Aptos Narrow"/>
      <family val="2"/>
      <scheme val="minor"/>
    </font>
    <font>
      <sz val="12"/>
      <color rgb="FF000000"/>
      <name val="Avenir Book"/>
      <family val="2"/>
    </font>
  </fonts>
  <fills count="12">
    <fill>
      <patternFill patternType="none"/>
    </fill>
    <fill>
      <patternFill patternType="gray125"/>
    </fill>
    <fill>
      <patternFill patternType="solid">
        <fgColor theme="1"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1"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96">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wrapText="1"/>
    </xf>
    <xf numFmtId="0" fontId="6" fillId="3" borderId="1" xfId="0" applyFont="1" applyFill="1" applyBorder="1" applyAlignment="1">
      <alignment vertical="center"/>
    </xf>
    <xf numFmtId="164" fontId="6" fillId="3"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left" vertical="center"/>
    </xf>
    <xf numFmtId="0" fontId="8" fillId="11" borderId="1" xfId="0" applyFont="1" applyFill="1" applyBorder="1" applyAlignment="1">
      <alignment horizontal="center" vertical="center"/>
    </xf>
    <xf numFmtId="9" fontId="2" fillId="5" borderId="1" xfId="1" applyFont="1" applyFill="1" applyBorder="1" applyAlignment="1">
      <alignment horizontal="center" vertical="center"/>
    </xf>
    <xf numFmtId="9" fontId="2" fillId="7" borderId="1" xfId="1" applyFont="1" applyFill="1" applyBorder="1" applyAlignment="1">
      <alignment horizontal="center" vertical="center"/>
    </xf>
    <xf numFmtId="9" fontId="8" fillId="8" borderId="1" xfId="1" applyFont="1" applyFill="1" applyBorder="1" applyAlignment="1">
      <alignment horizontal="center" vertical="center"/>
    </xf>
    <xf numFmtId="9" fontId="8" fillId="10" borderId="1" xfId="1" applyFont="1" applyFill="1" applyBorder="1" applyAlignment="1">
      <alignment horizontal="center" vertical="center"/>
    </xf>
    <xf numFmtId="9" fontId="8" fillId="6" borderId="1" xfId="1" applyFont="1" applyFill="1" applyBorder="1" applyAlignment="1">
      <alignment horizontal="center" vertical="center"/>
    </xf>
    <xf numFmtId="9" fontId="8" fillId="11" borderId="1" xfId="1" applyFont="1" applyFill="1" applyBorder="1" applyAlignment="1">
      <alignment horizontal="center" vertical="center"/>
    </xf>
    <xf numFmtId="9" fontId="2" fillId="0" borderId="1" xfId="1" applyFont="1" applyFill="1" applyBorder="1" applyAlignment="1">
      <alignment horizontal="center" vertical="center"/>
    </xf>
    <xf numFmtId="0" fontId="2" fillId="0" borderId="1" xfId="0" applyFont="1" applyBorder="1" applyAlignment="1">
      <alignment horizontal="right" vertical="center"/>
    </xf>
    <xf numFmtId="9" fontId="2" fillId="0" borderId="1" xfId="1" applyFont="1" applyBorder="1" applyAlignment="1">
      <alignment horizontal="center" vertical="center"/>
    </xf>
    <xf numFmtId="165" fontId="2" fillId="0" borderId="0" xfId="0" applyNumberFormat="1" applyFont="1" applyAlignment="1">
      <alignment horizontal="center" vertical="center"/>
    </xf>
    <xf numFmtId="2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vertical="center"/>
    </xf>
    <xf numFmtId="165"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vertical="center"/>
    </xf>
    <xf numFmtId="20" fontId="2" fillId="5" borderId="1" xfId="0" applyNumberFormat="1" applyFont="1" applyFill="1" applyBorder="1" applyAlignment="1">
      <alignment horizontal="center" vertical="center"/>
    </xf>
    <xf numFmtId="166" fontId="2" fillId="5" borderId="1" xfId="1"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166" fontId="2" fillId="7" borderId="1" xfId="1" applyNumberFormat="1" applyFont="1" applyFill="1" applyBorder="1" applyAlignment="1">
      <alignment horizontal="center" vertical="center"/>
    </xf>
    <xf numFmtId="0" fontId="8" fillId="8" borderId="1" xfId="0" applyFont="1" applyFill="1" applyBorder="1" applyAlignment="1">
      <alignment vertical="center"/>
    </xf>
    <xf numFmtId="20" fontId="8" fillId="8" borderId="1" xfId="0" applyNumberFormat="1" applyFont="1" applyFill="1" applyBorder="1" applyAlignment="1">
      <alignment horizontal="center" vertical="center"/>
    </xf>
    <xf numFmtId="166" fontId="8" fillId="8" borderId="1" xfId="1" applyNumberFormat="1" applyFont="1" applyFill="1" applyBorder="1" applyAlignment="1">
      <alignment horizontal="center" vertical="center"/>
    </xf>
    <xf numFmtId="0" fontId="8" fillId="9" borderId="1" xfId="0" applyFont="1" applyFill="1" applyBorder="1" applyAlignment="1">
      <alignment vertical="center"/>
    </xf>
    <xf numFmtId="20" fontId="8" fillId="9" borderId="1" xfId="0" applyNumberFormat="1" applyFont="1" applyFill="1" applyBorder="1" applyAlignment="1">
      <alignment horizontal="center" vertical="center"/>
    </xf>
    <xf numFmtId="166" fontId="8" fillId="9" borderId="1" xfId="1"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vertical="center"/>
    </xf>
    <xf numFmtId="20" fontId="8" fillId="6" borderId="1" xfId="0"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8" fillId="11" borderId="1" xfId="0" applyFont="1" applyFill="1" applyBorder="1" applyAlignment="1">
      <alignment vertical="center"/>
    </xf>
    <xf numFmtId="166" fontId="8" fillId="11" borderId="1" xfId="1" applyNumberFormat="1" applyFont="1" applyFill="1" applyBorder="1" applyAlignment="1">
      <alignment horizontal="center" vertical="center"/>
    </xf>
    <xf numFmtId="20" fontId="8" fillId="11"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165" fontId="3" fillId="0" borderId="0" xfId="0" applyNumberFormat="1" applyFont="1" applyAlignment="1">
      <alignment horizontal="center" vertical="center"/>
    </xf>
    <xf numFmtId="0" fontId="9" fillId="0" borderId="0" xfId="2"/>
    <xf numFmtId="0" fontId="9" fillId="0" borderId="0" xfId="2" applyAlignment="1">
      <alignment vertical="center"/>
    </xf>
    <xf numFmtId="49" fontId="3" fillId="0" borderId="1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3" fillId="4" borderId="1"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2" borderId="1" xfId="0" quotePrefix="1" applyFont="1" applyFill="1" applyBorder="1" applyAlignment="1">
      <alignment horizontal="center" vertical="center"/>
    </xf>
    <xf numFmtId="0" fontId="7" fillId="2" borderId="1" xfId="0" applyFont="1" applyFill="1" applyBorder="1" applyAlignment="1">
      <alignment horizontal="center" vertical="center"/>
    </xf>
    <xf numFmtId="0" fontId="6" fillId="3" borderId="1" xfId="0" applyFont="1" applyFill="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2" fillId="0" borderId="1" xfId="0" applyFont="1" applyBorder="1" applyAlignment="1">
      <alignment horizontal="left" vertical="center" wrapText="1"/>
    </xf>
  </cellXfs>
  <cellStyles count="3">
    <cellStyle name="Hyperlink" xfId="2" builtinId="8"/>
    <cellStyle name="Normal" xfId="0" builtinId="0"/>
    <cellStyle name="Percent" xfId="1" builtinId="5"/>
  </cellStyles>
  <dxfs count="1110">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9" tint="0.79998168889431442"/>
        </patternFill>
      </fill>
    </dxf>
    <dxf>
      <fill>
        <patternFill>
          <bgColor theme="7" tint="0.79998168889431442"/>
        </patternFill>
      </fill>
    </dxf>
    <dxf>
      <font>
        <color theme="0"/>
      </font>
      <fill>
        <patternFill>
          <bgColor theme="2" tint="-0.749961851863155"/>
        </patternFill>
      </fill>
    </dxf>
    <dxf>
      <font>
        <color theme="0"/>
      </font>
      <fill>
        <patternFill>
          <bgColor rgb="FFC00000"/>
        </patternFill>
      </fill>
    </dxf>
    <dxf>
      <fill>
        <patternFill>
          <bgColor rgb="FFFAFAC8"/>
        </patternFill>
      </fill>
    </dxf>
    <dxf>
      <fill>
        <patternFill>
          <bgColor theme="0"/>
        </patternFill>
      </fill>
    </dxf>
    <dxf>
      <font>
        <color theme="0"/>
      </font>
      <fill>
        <patternFill>
          <bgColor theme="7" tint="-0.24994659260841701"/>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rgb="FFFAFAC8"/>
        </patternFill>
      </fill>
    </dxf>
    <dxf>
      <fill>
        <patternFill>
          <bgColor theme="0"/>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5" tint="-0.24994659260841701"/>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2" tint="-0.749961851863155"/>
        </patternFill>
      </fill>
    </dxf>
    <dxf>
      <font>
        <color theme="0"/>
      </font>
      <fill>
        <patternFill>
          <bgColor theme="7" tint="-0.24994659260841701"/>
        </patternFill>
      </fill>
    </dxf>
    <dxf>
      <font>
        <color theme="0"/>
      </font>
      <fill>
        <patternFill>
          <bgColor rgb="FFC00000"/>
        </patternFill>
      </fill>
    </dxf>
    <dxf>
      <font>
        <color theme="0"/>
      </font>
      <fill>
        <patternFill>
          <bgColor theme="5" tint="-0.24994659260841701"/>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2" tint="-0.749961851863155"/>
        </patternFill>
      </fill>
    </dxf>
    <dxf>
      <font>
        <color theme="0"/>
      </font>
      <fill>
        <patternFill>
          <bgColor theme="7" tint="-0.24994659260841701"/>
        </patternFill>
      </fill>
    </dxf>
    <dxf>
      <font>
        <color theme="0"/>
      </font>
      <fill>
        <patternFill>
          <bgColor rgb="FFC00000"/>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7" tint="0.79998168889431442"/>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ont>
        <color theme="0"/>
      </font>
      <fill>
        <patternFill>
          <bgColor theme="2" tint="-0.749961851863155"/>
        </patternFill>
      </fill>
    </dxf>
    <dxf>
      <fill>
        <patternFill>
          <bgColor rgb="FFFAFAC8"/>
        </patternFill>
      </fill>
    </dxf>
    <dxf>
      <font>
        <color theme="0"/>
      </font>
      <fill>
        <patternFill>
          <bgColor rgb="FFC00000"/>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FAC8"/>
      <color rgb="FFFF3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95C1F-72BF-8048-AF19-4BC109754AA4}" name="TrainingTable" displayName="TrainingTable" ref="A1:C33" totalsRowShown="0" headerRowDxfId="1109" headerRowBorderDxfId="1108" tableBorderDxfId="1107" totalsRowBorderDxfId="1106">
  <autoFilter ref="A1:C33" xr:uid="{FF795C1F-72BF-8048-AF19-4BC109754AA4}"/>
  <tableColumns count="3">
    <tableColumn id="1" xr3:uid="{797539E5-C30E-C347-9E62-77070737E32D}" name="Category of Training Stimulus" dataDxfId="1105"/>
    <tableColumn id="2" xr3:uid="{CF079A49-3B75-8945-8D85-33DE537F2E7B}" name="Training Component" dataDxfId="1104"/>
    <tableColumn id="3" xr3:uid="{14E078D6-C756-AB4E-A5B8-549BDA9140C1}" name="Description" dataDxfId="1103"/>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5B5FF0-C24C-AB40-8E37-E36D1F969343}" name="Strength_Core2" displayName="Strength_Core2" ref="A1:E44" totalsRowShown="0" headerRowDxfId="1102" dataDxfId="1101">
  <autoFilter ref="A1:E44" xr:uid="{A95B5FF0-C24C-AB40-8E37-E36D1F969343}"/>
  <tableColumns count="5">
    <tableColumn id="1" xr3:uid="{E9AB92C4-8B67-3D4B-A8C6-B78C1D4BEEE7}" name="Exercise" dataDxfId="1100"/>
    <tableColumn id="2" xr3:uid="{1A4AEDDF-E23C-3946-AE38-5C5CF7F9C0CE}" name="Routine" dataDxfId="1099"/>
    <tableColumn id="3" xr3:uid="{DF3B3656-9776-1E47-9C7A-2D19CBE10A25}" name="Sets" dataDxfId="1098"/>
    <tableColumn id="4" xr3:uid="{215C473A-1C36-7140-8726-D4CA58A8BDDE}" name="Reps" dataDxfId="1097"/>
    <tableColumn id="5" xr3:uid="{CE501D42-6216-6142-8A4D-7407FA435D0A}" name="Description" dataDxfId="1096"/>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5frs7_F2SrU&amp;pp=ygUNcmV2ZXJzZSBsdW5nZQ%3D%3D" TargetMode="External"/><Relationship Id="rId13" Type="http://schemas.openxmlformats.org/officeDocument/2006/relationships/table" Target="../tables/table2.xml"/><Relationship Id="rId3" Type="http://schemas.openxmlformats.org/officeDocument/2006/relationships/hyperlink" Target="https://www.youtube.com/watch?v=YiZr79uC_yE" TargetMode="External"/><Relationship Id="rId7" Type="http://schemas.openxmlformats.org/officeDocument/2006/relationships/hyperlink" Target="https://www.youtube.com/watch?v=yGswPtbSlro" TargetMode="External"/><Relationship Id="rId12" Type="http://schemas.openxmlformats.org/officeDocument/2006/relationships/hyperlink" Target="https://youtube.com/clip/UgkxXrf-8xvEHQDXCNwMGxLAqMspqWVrD82n?si=7HAU8ZTibnLQF8F2" TargetMode="External"/><Relationship Id="rId2" Type="http://schemas.openxmlformats.org/officeDocument/2006/relationships/hyperlink" Target="https://www.youtube.com/watch?v=x6Xh7WqVh-M" TargetMode="External"/><Relationship Id="rId1" Type="http://schemas.openxmlformats.org/officeDocument/2006/relationships/hyperlink" Target="https://www.youtube.com/watch?v=SkNsa3eBwLA" TargetMode="External"/><Relationship Id="rId6" Type="http://schemas.openxmlformats.org/officeDocument/2006/relationships/hyperlink" Target="https://www.youtube.com/watch?v=cWoPMoxYHz0" TargetMode="External"/><Relationship Id="rId11" Type="http://schemas.openxmlformats.org/officeDocument/2006/relationships/hyperlink" Target="https://www.youtube.com/watch?v=-qu2L4S2xtU&amp;pp=ygUTZHVtYmJlbGwganVtcCBzcXVhdA%3D%3D" TargetMode="External"/><Relationship Id="rId5" Type="http://schemas.openxmlformats.org/officeDocument/2006/relationships/hyperlink" Target="https://www.youtube.com/watch?v=zSww9F2ZEW8&amp;t=328s" TargetMode="External"/><Relationship Id="rId10" Type="http://schemas.openxmlformats.org/officeDocument/2006/relationships/hyperlink" Target="https://www.youtube.com/watch?v=egs6m4J8u8c" TargetMode="External"/><Relationship Id="rId4" Type="http://schemas.openxmlformats.org/officeDocument/2006/relationships/hyperlink" Target="https://www.youtube.com/watch?v=_wTnziOp_7g" TargetMode="External"/><Relationship Id="rId9" Type="http://schemas.openxmlformats.org/officeDocument/2006/relationships/hyperlink" Target="https://www.youtube.com/watch?v=elhu-WC1qk4&amp;pp=ygUIc3RlcCB1cHM%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E2F-4395-9A4F-90EF-80DBA2838BFE}">
  <dimension ref="A1:AV99"/>
  <sheetViews>
    <sheetView tabSelected="1" zoomScale="140" zoomScaleNormal="140" workbookViewId="0">
      <selection activeCell="J9" sqref="J9"/>
    </sheetView>
  </sheetViews>
  <sheetFormatPr baseColWidth="10" defaultRowHeight="17"/>
  <cols>
    <col min="1" max="1" width="25.1640625" style="2" customWidth="1"/>
    <col min="2" max="3" width="19.1640625" style="48" customWidth="1"/>
    <col min="4" max="4" width="13.33203125" style="16" customWidth="1"/>
    <col min="5" max="5" width="13.33203125" style="48" customWidth="1"/>
    <col min="6" max="6" width="13.33203125" style="16" customWidth="1"/>
    <col min="7" max="7" width="3.5" style="2" customWidth="1"/>
    <col min="8" max="8" width="16" style="2" customWidth="1"/>
    <col min="9" max="9" width="22.1640625" style="2" customWidth="1"/>
    <col min="10" max="11" width="15.6640625" style="2" customWidth="1"/>
    <col min="12" max="48" width="10.83203125" style="2"/>
  </cols>
  <sheetData>
    <row r="1" spans="1:16" ht="22" customHeight="1">
      <c r="A1" s="51" t="s">
        <v>82</v>
      </c>
      <c r="B1" s="52" t="s">
        <v>155</v>
      </c>
      <c r="C1" s="52" t="s">
        <v>84</v>
      </c>
      <c r="D1" s="15"/>
      <c r="E1" s="76"/>
      <c r="H1" s="79" t="s">
        <v>89</v>
      </c>
      <c r="I1" s="79"/>
      <c r="J1" s="79"/>
      <c r="K1" s="79"/>
    </row>
    <row r="2" spans="1:16" ht="22" customHeight="1">
      <c r="A2" s="6" t="s">
        <v>80</v>
      </c>
      <c r="B2" s="49" t="str">
        <f>O2&amp;" hours "&amp;(O3-O2)*(60)&amp; " minutes"</f>
        <v>4 hours 6.99999999999998 minutes</v>
      </c>
      <c r="C2" s="49" t="str">
        <f>P2&amp;" hours "&amp;ROUND((P3-P2)*(60),2)&amp; " minutes"</f>
        <v>6 hours 37 minutes</v>
      </c>
      <c r="H2" s="51" t="s">
        <v>90</v>
      </c>
      <c r="I2" s="51" t="s">
        <v>91</v>
      </c>
      <c r="J2" s="51" t="s">
        <v>86</v>
      </c>
      <c r="K2" s="51" t="s">
        <v>85</v>
      </c>
      <c r="O2" s="50">
        <f>INT((Monday!$M$10+Tuesday!$M$10+Wednesday!$M$10+Thursday!$M$10+Friday!$M$10+Saturday!$M$10)/(60))</f>
        <v>4</v>
      </c>
      <c r="P2" s="50">
        <f>INT((Monday!$N$10+Tuesday!$N$10+Wednesday!$N$10+Thursday!$N$10+Friday!$N$10+Saturday!$N$10)/(60))</f>
        <v>6</v>
      </c>
    </row>
    <row r="3" spans="1:16" ht="22" customHeight="1">
      <c r="A3" s="6" t="s">
        <v>81</v>
      </c>
      <c r="B3" s="23" t="str">
        <f>(Monday!Q10+Tuesday!Q10+Wednesday!Q10+Thursday!Q10+Friday!Q10+Saturday!Q10)&amp;" miles"</f>
        <v>32.1 miles</v>
      </c>
      <c r="C3" s="23" t="str">
        <f>(Monday!$R$10+Tuesday!$R$10+Wednesday!$R$10+Thursday!$R$10+Friday!$R$10+Saturday!$R$10)&amp;" miles"</f>
        <v>56.3 miles</v>
      </c>
      <c r="H3" s="6" t="s">
        <v>59</v>
      </c>
      <c r="I3" s="6" t="s">
        <v>95</v>
      </c>
      <c r="J3" s="6" t="s">
        <v>8</v>
      </c>
      <c r="K3" s="6"/>
      <c r="O3" s="2">
        <f>(Monday!$M$10+Tuesday!$M$10+Wednesday!$M$10+Thursday!$M$10+Friday!$M$10+Saturday!$M$10)/(60)</f>
        <v>4.1166666666666663</v>
      </c>
      <c r="P3" s="2">
        <f>(Monday!$N$10+Tuesday!$N$10+Wednesday!$N$10+Thursday!$N$10+Friday!$N$10+Saturday!$N$10)/(60)</f>
        <v>6.6166666666666663</v>
      </c>
    </row>
    <row r="4" spans="1:16" ht="22" customHeight="1">
      <c r="H4" s="6" t="s">
        <v>73</v>
      </c>
      <c r="I4" s="6" t="s">
        <v>97</v>
      </c>
      <c r="J4" s="6"/>
      <c r="K4" s="6" t="s">
        <v>4</v>
      </c>
    </row>
    <row r="5" spans="1:16" ht="22" customHeight="1">
      <c r="A5" s="51" t="s">
        <v>87</v>
      </c>
      <c r="B5" s="52" t="s">
        <v>83</v>
      </c>
      <c r="C5" s="52" t="s">
        <v>84</v>
      </c>
      <c r="D5" s="53" t="s">
        <v>152</v>
      </c>
      <c r="E5" s="52" t="s">
        <v>153</v>
      </c>
      <c r="F5" s="53" t="s">
        <v>154</v>
      </c>
      <c r="H5" s="6" t="s">
        <v>74</v>
      </c>
      <c r="I5" s="6" t="s">
        <v>93</v>
      </c>
      <c r="J5" s="6"/>
      <c r="K5" s="6" t="s">
        <v>5</v>
      </c>
    </row>
    <row r="6" spans="1:16" ht="22" customHeight="1">
      <c r="A6" s="54" t="s">
        <v>17</v>
      </c>
      <c r="B6" s="55">
        <f>TIME(,(Monday!M4+Tuesday!M4+Wednesday!M4+Thursday!M4+Friday!M4+Saturday!M4),)</f>
        <v>0.13055555555555556</v>
      </c>
      <c r="C6" s="55">
        <f>TIME(,(Monday!N4+Tuesday!N4+Wednesday!N4+Thursday!N4+Friday!N4+Saturday!N4),)</f>
        <v>0.21666666666666667</v>
      </c>
      <c r="D6" s="56">
        <f t="shared" ref="D6:D11" si="0">(B6/SUM($B$6:$B$11))</f>
        <v>0.76113360323886647</v>
      </c>
      <c r="E6" s="56">
        <f>(C6/SUM($C$6:$C$11))</f>
        <v>0.78589420654911835</v>
      </c>
      <c r="F6" s="56">
        <f>(D6+E6)/2</f>
        <v>0.77351390489399241</v>
      </c>
      <c r="H6" s="6" t="s">
        <v>75</v>
      </c>
      <c r="I6" s="6" t="s">
        <v>95</v>
      </c>
      <c r="J6" s="6" t="s">
        <v>7</v>
      </c>
      <c r="K6" s="6"/>
    </row>
    <row r="7" spans="1:16" ht="22" customHeight="1">
      <c r="A7" s="29" t="s">
        <v>34</v>
      </c>
      <c r="B7" s="57">
        <f>TIME(,(Monday!M5+Tuesday!M5+Wednesday!M5+Thursday!M5+Friday!M5+Saturday!M5),)</f>
        <v>7.6388888888888886E-3</v>
      </c>
      <c r="C7" s="57">
        <f>TIME(,(Monday!N5+Tuesday!N5+Wednesday!N5+Thursday!N5+Friday!N5+Saturday!N5),)</f>
        <v>9.0277777777777769E-3</v>
      </c>
      <c r="D7" s="58">
        <f t="shared" si="0"/>
        <v>4.4534412955465584E-2</v>
      </c>
      <c r="E7" s="58">
        <f t="shared" ref="E7:E11" si="1">(C7/SUM($C$6:$C$11))</f>
        <v>3.2745591939546591E-2</v>
      </c>
      <c r="F7" s="58">
        <f t="shared" ref="F7:F11" si="2">(D7+E7)/2</f>
        <v>3.8640002447506087E-2</v>
      </c>
      <c r="H7" s="6" t="s">
        <v>76</v>
      </c>
      <c r="I7" s="6" t="s">
        <v>97</v>
      </c>
      <c r="J7" s="6"/>
      <c r="K7" s="6" t="s">
        <v>6</v>
      </c>
    </row>
    <row r="8" spans="1:16" ht="22" customHeight="1">
      <c r="A8" s="59" t="s">
        <v>22</v>
      </c>
      <c r="B8" s="60">
        <f>TIME(,(Monday!M6+Tuesday!M6+Wednesday!M6+Thursday!M6+Friday!M6+Saturday!M6),)</f>
        <v>2.2222222222222223E-2</v>
      </c>
      <c r="C8" s="60">
        <f>TIME(,(Monday!N6+Tuesday!N6+Wednesday!N6+Thursday!N6+Friday!N6+Saturday!N6),)</f>
        <v>3.4722222222222224E-2</v>
      </c>
      <c r="D8" s="61">
        <f t="shared" si="0"/>
        <v>0.12955465587044535</v>
      </c>
      <c r="E8" s="61">
        <f t="shared" si="1"/>
        <v>0.12594458438287154</v>
      </c>
      <c r="F8" s="61">
        <f t="shared" si="2"/>
        <v>0.12774962012665844</v>
      </c>
      <c r="H8" s="6" t="s">
        <v>79</v>
      </c>
      <c r="I8" s="6" t="str">
        <f>Saturday!C1</f>
        <v>Workout</v>
      </c>
      <c r="J8" s="6" t="s">
        <v>120</v>
      </c>
      <c r="K8" s="6"/>
    </row>
    <row r="9" spans="1:16" ht="22" customHeight="1">
      <c r="A9" s="62" t="s">
        <v>1</v>
      </c>
      <c r="B9" s="63">
        <f>TIME(,(Monday!M7+Tuesday!M7+Wednesday!M7+Thursday!M7+Friday!M7+Saturday!M7),)</f>
        <v>8.3333333333333332E-3</v>
      </c>
      <c r="C9" s="63">
        <f>TIME(,(Monday!N7+Tuesday!N7+Wednesday!N7+Thursday!N7+Friday!N7+Saturday!N7),)</f>
        <v>1.2500000000000001E-2</v>
      </c>
      <c r="D9" s="64">
        <f t="shared" si="0"/>
        <v>4.8582995951417005E-2</v>
      </c>
      <c r="E9" s="64">
        <f t="shared" si="1"/>
        <v>4.534005037783375E-2</v>
      </c>
      <c r="F9" s="64">
        <f t="shared" si="2"/>
        <v>4.6961523164625374E-2</v>
      </c>
      <c r="H9" s="6" t="s">
        <v>92</v>
      </c>
      <c r="I9" s="6" t="s">
        <v>98</v>
      </c>
      <c r="J9" s="6"/>
      <c r="K9" s="6"/>
    </row>
    <row r="10" spans="1:16" ht="22" customHeight="1">
      <c r="A10" s="66" t="s">
        <v>2</v>
      </c>
      <c r="B10" s="67">
        <f>TIME(,(Monday!M8+Tuesday!M8+Wednesday!M8+Thursday!M8+Friday!M8+Saturday!M8),)</f>
        <v>1.3888888888888889E-3</v>
      </c>
      <c r="C10" s="67">
        <f>TIME(,(Monday!N8+Tuesday!N8+Wednesday!N8+Thursday!N8+Friday!N8+Saturday!N8),)</f>
        <v>1.3888888888888889E-3</v>
      </c>
      <c r="D10" s="68">
        <f t="shared" si="0"/>
        <v>8.0971659919028341E-3</v>
      </c>
      <c r="E10" s="68">
        <f t="shared" si="1"/>
        <v>5.0377833753148613E-3</v>
      </c>
      <c r="F10" s="68">
        <f t="shared" si="2"/>
        <v>6.5674746836088477E-3</v>
      </c>
    </row>
    <row r="11" spans="1:16" ht="22" customHeight="1">
      <c r="A11" s="69" t="s">
        <v>3</v>
      </c>
      <c r="B11" s="71">
        <f>TIME(,(Monday!M9+Tuesday!M9+Wednesday!M9+Thursday!M9+Friday!M9+Saturday!M9),)</f>
        <v>1.3888888888888889E-3</v>
      </c>
      <c r="C11" s="71">
        <f>TIME(,(Monday!N9+Tuesday!N9+Wednesday!N9+Thursday!N9+Friday!N9+Saturday!N9),)</f>
        <v>1.3888888888888889E-3</v>
      </c>
      <c r="D11" s="70">
        <f t="shared" si="0"/>
        <v>8.0971659919028341E-3</v>
      </c>
      <c r="E11" s="70">
        <f t="shared" si="1"/>
        <v>5.0377833753148613E-3</v>
      </c>
      <c r="F11" s="70">
        <f t="shared" si="2"/>
        <v>6.5674746836088477E-3</v>
      </c>
      <c r="H11" s="81" t="s">
        <v>156</v>
      </c>
      <c r="I11" s="81"/>
      <c r="J11" s="81"/>
      <c r="K11" s="81"/>
    </row>
    <row r="12" spans="1:16" ht="22" customHeight="1">
      <c r="H12" s="80" t="s">
        <v>221</v>
      </c>
      <c r="I12" s="80"/>
      <c r="J12" s="80"/>
      <c r="K12" s="80"/>
    </row>
    <row r="13" spans="1:16" ht="22" customHeight="1">
      <c r="A13" s="51" t="s">
        <v>88</v>
      </c>
      <c r="B13" s="52" t="s">
        <v>83</v>
      </c>
      <c r="C13" s="52" t="s">
        <v>84</v>
      </c>
      <c r="D13" s="53" t="s">
        <v>152</v>
      </c>
      <c r="E13" s="52" t="s">
        <v>153</v>
      </c>
      <c r="F13" s="53" t="s">
        <v>154</v>
      </c>
      <c r="H13" s="80"/>
      <c r="I13" s="80"/>
      <c r="J13" s="80"/>
      <c r="K13" s="80"/>
    </row>
    <row r="14" spans="1:16" ht="22" customHeight="1">
      <c r="A14" s="54" t="s">
        <v>17</v>
      </c>
      <c r="B14" s="28">
        <f>Monday!Q4+Tuesday!Q4+Wednesday!Q4+Thursday!Q4+Friday!Q4+Saturday!Q4</f>
        <v>23.5</v>
      </c>
      <c r="C14" s="28">
        <f>Monday!R4+Tuesday!R4+Wednesday!R4+Thursday!R4+Friday!R4+Saturday!R4</f>
        <v>42.5</v>
      </c>
      <c r="D14" s="56">
        <f>B14/(SUM($B$14:$B$19))</f>
        <v>0.73208722741433019</v>
      </c>
      <c r="E14" s="56">
        <f>C14/(SUM($C$14:$C$19))</f>
        <v>0.75488454706927166</v>
      </c>
      <c r="F14" s="56">
        <f t="shared" ref="F14:F19" si="3">(D14+E14)/2</f>
        <v>0.74348588724180087</v>
      </c>
      <c r="H14" s="80"/>
      <c r="I14" s="80"/>
      <c r="J14" s="80"/>
      <c r="K14" s="80"/>
    </row>
    <row r="15" spans="1:16" ht="22" customHeight="1">
      <c r="A15" s="29" t="s">
        <v>34</v>
      </c>
      <c r="B15" s="30">
        <f>Monday!Q5+Tuesday!Q5+Wednesday!Q5+Thursday!Q5+Friday!Q5+Saturday!Q5</f>
        <v>1.2</v>
      </c>
      <c r="C15" s="30">
        <f>Monday!R5+Tuesday!R5+Wednesday!R5+Thursday!R5+Friday!R5+Saturday!R5</f>
        <v>1.3</v>
      </c>
      <c r="D15" s="58">
        <f t="shared" ref="D15:D19" si="4">B15/(SUM($B$14:$B$19))</f>
        <v>3.7383177570093455E-2</v>
      </c>
      <c r="E15" s="58">
        <f t="shared" ref="E15:E19" si="5">C15/(SUM($C$14:$C$19))</f>
        <v>2.3090586145648313E-2</v>
      </c>
      <c r="F15" s="58">
        <f t="shared" si="3"/>
        <v>3.0236881857870886E-2</v>
      </c>
      <c r="H15" s="80"/>
      <c r="I15" s="80"/>
      <c r="J15" s="80"/>
      <c r="K15" s="80"/>
    </row>
    <row r="16" spans="1:16" ht="22" customHeight="1">
      <c r="A16" s="59" t="s">
        <v>22</v>
      </c>
      <c r="B16" s="32">
        <f>Monday!Q6+Tuesday!Q6+Wednesday!Q6+Thursday!Q6+Friday!Q6+Saturday!Q6</f>
        <v>4.5999999999999996</v>
      </c>
      <c r="C16" s="32">
        <f>Monday!R6+Tuesday!R6+Wednesday!R6+Thursday!R6+Friday!R6+Saturday!R6</f>
        <v>8.6999999999999993</v>
      </c>
      <c r="D16" s="61">
        <f t="shared" si="4"/>
        <v>0.14330218068535824</v>
      </c>
      <c r="E16" s="61">
        <f t="shared" si="5"/>
        <v>0.1545293072824156</v>
      </c>
      <c r="F16" s="61">
        <f t="shared" si="3"/>
        <v>0.14891574398388691</v>
      </c>
      <c r="H16" s="80"/>
      <c r="I16" s="80"/>
      <c r="J16" s="80"/>
      <c r="K16" s="80"/>
    </row>
    <row r="17" spans="1:11" ht="22" customHeight="1">
      <c r="A17" s="62" t="s">
        <v>1</v>
      </c>
      <c r="B17" s="65">
        <f>Monday!Q7+Tuesday!Q7+Wednesday!Q7+Thursday!Q7+Friday!Q7+Saturday!Q7</f>
        <v>2.25</v>
      </c>
      <c r="C17" s="65">
        <f>Monday!R7+Tuesday!R7+Wednesday!R7+Thursday!R7+Friday!R7+Saturday!R7</f>
        <v>3</v>
      </c>
      <c r="D17" s="64">
        <f t="shared" si="4"/>
        <v>7.0093457943925228E-2</v>
      </c>
      <c r="E17" s="64">
        <f t="shared" si="5"/>
        <v>5.328596802841918E-2</v>
      </c>
      <c r="F17" s="64">
        <f t="shared" si="3"/>
        <v>6.1689712986172207E-2</v>
      </c>
      <c r="H17" s="80"/>
      <c r="I17" s="80"/>
      <c r="J17" s="80"/>
      <c r="K17" s="80"/>
    </row>
    <row r="18" spans="1:11" ht="22" customHeight="1">
      <c r="A18" s="66" t="s">
        <v>2</v>
      </c>
      <c r="B18" s="34">
        <f>Monday!Q8+Tuesday!Q8+Wednesday!Q8+Thursday!Q8+Friday!Q8+Saturday!Q8</f>
        <v>0.35</v>
      </c>
      <c r="C18" s="34">
        <f>Monday!R8+Tuesday!R8+Wednesday!R8+Thursday!R8+Friday!R8+Saturday!R8</f>
        <v>0.6</v>
      </c>
      <c r="D18" s="68">
        <f t="shared" si="4"/>
        <v>1.0903426791277258E-2</v>
      </c>
      <c r="E18" s="68">
        <f t="shared" si="5"/>
        <v>1.0657193605683835E-2</v>
      </c>
      <c r="F18" s="68">
        <f t="shared" si="3"/>
        <v>1.0780310198480546E-2</v>
      </c>
      <c r="H18" s="80"/>
      <c r="I18" s="80"/>
      <c r="J18" s="80"/>
      <c r="K18" s="80"/>
    </row>
    <row r="19" spans="1:11" ht="22" customHeight="1">
      <c r="A19" s="69" t="s">
        <v>3</v>
      </c>
      <c r="B19" s="38">
        <f>Monday!Q9+Tuesday!Q9+Wednesday!Q9+Thursday!Q9+Friday!Q9+Saturday!Q9</f>
        <v>0.2</v>
      </c>
      <c r="C19" s="38">
        <f>Monday!R9+Tuesday!R9+Wednesday!R9+Thursday!R9+Friday!R9+Saturday!R9</f>
        <v>0.2</v>
      </c>
      <c r="D19" s="70">
        <f t="shared" si="4"/>
        <v>6.2305295950155761E-3</v>
      </c>
      <c r="E19" s="70">
        <f t="shared" si="5"/>
        <v>3.552397868561279E-3</v>
      </c>
      <c r="F19" s="70">
        <f t="shared" si="3"/>
        <v>4.8914637317884271E-3</v>
      </c>
      <c r="H19" s="80"/>
      <c r="I19" s="80"/>
      <c r="J19" s="80"/>
      <c r="K19" s="80"/>
    </row>
    <row r="20" spans="1:11" ht="25" customHeight="1"/>
    <row r="21" spans="1:11" ht="25" customHeight="1"/>
    <row r="22" spans="1:11" ht="25" customHeight="1"/>
    <row r="23" spans="1:11" ht="25" customHeight="1"/>
    <row r="24" spans="1:11" ht="25" customHeight="1"/>
    <row r="25" spans="1:11" ht="25" customHeight="1"/>
    <row r="26" spans="1:11" ht="25" customHeight="1"/>
    <row r="27" spans="1:11" ht="25" customHeight="1"/>
    <row r="28" spans="1:11" ht="25" customHeight="1"/>
    <row r="29" spans="1:11" ht="25" customHeight="1"/>
    <row r="30" spans="1:11" ht="25" customHeight="1"/>
    <row r="31" spans="1:11" ht="25" customHeight="1"/>
    <row r="32" spans="1:11"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sheetData>
  <mergeCells count="3">
    <mergeCell ref="H1:K1"/>
    <mergeCell ref="H12:K19"/>
    <mergeCell ref="H11:K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0B9705-D6A8-C54F-8F88-EEF76D5FE452}">
          <x14:formula1>
            <xm:f>Data!$E$2:$E$50</xm:f>
          </x14:formula1>
          <xm:sqref>J3:J9 K4:K6 K8:K9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C8CD-C28B-B647-AAE7-0DCF19ECAB82}">
  <dimension ref="A1:T93"/>
  <sheetViews>
    <sheetView zoomScale="140" zoomScaleNormal="140" workbookViewId="0">
      <selection activeCell="C2" sqref="C2:C3"/>
    </sheetView>
  </sheetViews>
  <sheetFormatPr baseColWidth="10" defaultRowHeight="17"/>
  <cols>
    <col min="1" max="1" width="21.83203125" customWidth="1"/>
    <col min="2" max="2" width="25.5" customWidth="1"/>
    <col min="3" max="4" width="17.5" customWidth="1"/>
    <col min="5" max="5" width="13.1640625" style="19" customWidth="1"/>
    <col min="6" max="6" width="70.5" style="19" customWidth="1"/>
    <col min="7" max="10" width="13.1640625" style="17" customWidth="1"/>
    <col min="11" max="11" width="7.1640625" customWidth="1"/>
    <col min="12" max="12" width="43.5" style="24" customWidth="1"/>
    <col min="13" max="17" width="10.83203125" style="16"/>
    <col min="19" max="20" width="10.83203125" style="17"/>
  </cols>
  <sheetData>
    <row r="1" spans="1:20" ht="35" customHeight="1">
      <c r="A1" s="20" t="s">
        <v>59</v>
      </c>
      <c r="B1" s="21">
        <v>45747</v>
      </c>
      <c r="C1" s="20" t="s">
        <v>95</v>
      </c>
      <c r="D1" s="20" t="s">
        <v>61</v>
      </c>
      <c r="E1" s="20" t="s">
        <v>60</v>
      </c>
      <c r="F1" s="20"/>
      <c r="G1" s="90" t="s">
        <v>53</v>
      </c>
      <c r="H1" s="91"/>
      <c r="I1" s="91"/>
      <c r="J1" s="91"/>
      <c r="L1" s="25" t="s">
        <v>39</v>
      </c>
      <c r="M1" s="89" t="s">
        <v>11</v>
      </c>
      <c r="N1" s="89"/>
      <c r="O1" s="89"/>
      <c r="P1" s="89"/>
      <c r="Q1" s="89" t="s">
        <v>12</v>
      </c>
      <c r="R1" s="89"/>
      <c r="S1" s="89"/>
      <c r="T1" s="89"/>
    </row>
    <row r="2" spans="1:20" s="2" customFormat="1" ht="25" customHeight="1">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s="2" customFormat="1" ht="25" customHeight="1">
      <c r="A3" s="82"/>
      <c r="B3" s="82"/>
      <c r="C3" s="82"/>
      <c r="D3" s="82"/>
      <c r="E3" s="84"/>
      <c r="F3" s="84"/>
      <c r="G3" s="22" t="s">
        <v>44</v>
      </c>
      <c r="H3" s="22" t="s">
        <v>45</v>
      </c>
      <c r="I3" s="22" t="s">
        <v>44</v>
      </c>
      <c r="J3" s="22" t="s">
        <v>45</v>
      </c>
      <c r="K3" s="83"/>
      <c r="L3" s="26"/>
      <c r="M3" s="23"/>
      <c r="N3" s="23"/>
      <c r="O3" s="23"/>
      <c r="P3" s="23"/>
      <c r="Q3" s="23"/>
      <c r="R3" s="6"/>
      <c r="S3" s="23"/>
      <c r="T3" s="23"/>
    </row>
    <row r="4" spans="1:20" s="2" customFormat="1" ht="50" customHeight="1">
      <c r="A4" s="6" t="s">
        <v>10</v>
      </c>
      <c r="B4" s="6" t="str">
        <f>_xlfn.XLOOKUP(A4,TrainingTable[Training Component],TrainingTable[Category of Training Stimulus],"")</f>
        <v>Aerobic Running</v>
      </c>
      <c r="C4" s="6" t="s">
        <v>55</v>
      </c>
      <c r="D4" s="6" t="s">
        <v>67</v>
      </c>
      <c r="E4" s="85" t="s">
        <v>197</v>
      </c>
      <c r="F4" s="85"/>
      <c r="G4" s="23">
        <v>4</v>
      </c>
      <c r="H4" s="23">
        <v>6</v>
      </c>
      <c r="I4" s="23">
        <v>0.5</v>
      </c>
      <c r="J4" s="23">
        <v>0.75</v>
      </c>
      <c r="L4" s="27" t="s">
        <v>69</v>
      </c>
      <c r="M4" s="28">
        <f>SUMIF(Monday_Training_Category,"Aerobic Running",Monday_Training_Time_Lower)</f>
        <v>9</v>
      </c>
      <c r="N4" s="28">
        <f>SUMIF(Monday_Training_Category,"Aerobic Running",Monday_Training_Time_Upper)</f>
        <v>21</v>
      </c>
      <c r="O4" s="39">
        <f t="shared" ref="O4:O9" si="0">M4/$M$10</f>
        <v>0.27272727272727271</v>
      </c>
      <c r="P4" s="39">
        <f t="shared" ref="P4:P10" si="1">N4/$N$10</f>
        <v>0.38181818181818183</v>
      </c>
      <c r="Q4" s="28">
        <f>SUMIF(Monday_Training_Category,"Aerobic Running",Monday_Training_Distance_Lower)</f>
        <v>1.25</v>
      </c>
      <c r="R4" s="28">
        <f>SUMIF(Monday_Training_Category,"Aerobic Running",Monday_Training_Distance_Upper)</f>
        <v>2.75</v>
      </c>
      <c r="S4" s="39">
        <f>Q4/$Q$10</f>
        <v>0.25510204081632654</v>
      </c>
      <c r="T4" s="39">
        <f>R4/$R$10</f>
        <v>0.30054644808743175</v>
      </c>
    </row>
    <row r="5" spans="1:20" s="2" customFormat="1" ht="50" customHeight="1">
      <c r="A5" s="6" t="s">
        <v>19</v>
      </c>
      <c r="B5" s="6" t="str">
        <f>_xlfn.XLOOKUP(A5,TrainingTable[Training Component],TrainingTable[Category of Training Stimulus],"")</f>
        <v>Stretching and Mobility</v>
      </c>
      <c r="C5" s="6" t="s">
        <v>55</v>
      </c>
      <c r="D5" s="6" t="s">
        <v>64</v>
      </c>
      <c r="E5" s="85" t="s">
        <v>198</v>
      </c>
      <c r="F5" s="85"/>
      <c r="G5" s="23">
        <v>2</v>
      </c>
      <c r="H5" s="23">
        <v>2</v>
      </c>
      <c r="I5" s="23">
        <v>0.2</v>
      </c>
      <c r="J5" s="23">
        <v>0.2</v>
      </c>
      <c r="L5" s="29" t="s">
        <v>34</v>
      </c>
      <c r="M5" s="30">
        <f>SUMIF(Monday_Training_Category,"Turnover and Pace Work",Monday_Training_Time_Lower)</f>
        <v>1</v>
      </c>
      <c r="N5" s="30">
        <f>SUMIF(Monday_Training_Category,"Turnover and Pace Work",Monday_Training_Time_Upper)</f>
        <v>1</v>
      </c>
      <c r="O5" s="40">
        <f t="shared" si="0"/>
        <v>3.0303030303030304E-2</v>
      </c>
      <c r="P5" s="40">
        <f t="shared" si="1"/>
        <v>1.8181818181818181E-2</v>
      </c>
      <c r="Q5" s="30">
        <f>SUMIF(Monday_Training_Category,"Turnover and Pace Work",Monday_Training_Distance_Lower)</f>
        <v>0.2</v>
      </c>
      <c r="R5" s="30">
        <f>SUMIF(Monday_Training_Category,"Turnover and Pace Work",Monday_Training_Distance_Upper)</f>
        <v>0.2</v>
      </c>
      <c r="S5" s="40">
        <f t="shared" ref="S5:S10" si="2">Q5/$Q$10</f>
        <v>4.0816326530612249E-2</v>
      </c>
      <c r="T5" s="40">
        <f t="shared" ref="T5:T10" si="3">R5/$R$10</f>
        <v>2.1857923497267763E-2</v>
      </c>
    </row>
    <row r="6" spans="1:20" s="2" customFormat="1" ht="50" customHeight="1">
      <c r="A6" s="6" t="s">
        <v>43</v>
      </c>
      <c r="B6" s="6" t="str">
        <f>_xlfn.XLOOKUP(A6,TrainingTable[Training Component],TrainingTable[Category of Training Stimulus],"")</f>
        <v>Turnover and Pace Work</v>
      </c>
      <c r="C6" s="6" t="s">
        <v>55</v>
      </c>
      <c r="D6" s="6" t="s">
        <v>64</v>
      </c>
      <c r="E6" s="85" t="s">
        <v>199</v>
      </c>
      <c r="F6" s="85"/>
      <c r="G6" s="23">
        <v>1</v>
      </c>
      <c r="H6" s="23">
        <v>1</v>
      </c>
      <c r="I6" s="23">
        <v>0.2</v>
      </c>
      <c r="J6" s="23">
        <v>0.2</v>
      </c>
      <c r="L6" s="31" t="s">
        <v>22</v>
      </c>
      <c r="M6" s="32">
        <f>SUMIF(Monday_Training_Category,"Threshold",Monday_Training_Time_Lower)</f>
        <v>20</v>
      </c>
      <c r="N6" s="32">
        <f>SUMIF(Monday_Training_Category,"Threshold",Monday_Training_Time_Upper)</f>
        <v>30</v>
      </c>
      <c r="O6" s="41">
        <f t="shared" si="0"/>
        <v>0.60606060606060608</v>
      </c>
      <c r="P6" s="41">
        <f t="shared" si="1"/>
        <v>0.54545454545454541</v>
      </c>
      <c r="Q6" s="32">
        <f>SUMIF(Monday_Training_Category,"Threshold",Monday_Training_Distance_Lower)</f>
        <v>3</v>
      </c>
      <c r="R6" s="32">
        <f>SUMIF(Monday_Training_Category,"Threshold",Monday_Training_Distance_Upper)</f>
        <v>5.5</v>
      </c>
      <c r="S6" s="41">
        <f t="shared" si="2"/>
        <v>0.61224489795918369</v>
      </c>
      <c r="T6" s="41">
        <f t="shared" si="3"/>
        <v>0.6010928961748635</v>
      </c>
    </row>
    <row r="7" spans="1:20" s="2" customFormat="1" ht="50" customHeight="1">
      <c r="A7" s="6" t="s">
        <v>49</v>
      </c>
      <c r="B7" s="6" t="str">
        <f>_xlfn.XLOOKUP(A7,TrainingTable[Training Component],TrainingTable[Category of Training Stimulus],"")</f>
        <v>Recovery</v>
      </c>
      <c r="C7" s="6" t="s">
        <v>57</v>
      </c>
      <c r="D7" s="6" t="s">
        <v>57</v>
      </c>
      <c r="E7" s="85" t="s">
        <v>200</v>
      </c>
      <c r="F7" s="85"/>
      <c r="G7" s="23">
        <v>5</v>
      </c>
      <c r="H7" s="23">
        <v>5</v>
      </c>
      <c r="I7" s="23">
        <v>0</v>
      </c>
      <c r="J7" s="23">
        <v>0</v>
      </c>
      <c r="L7" s="35" t="s">
        <v>1</v>
      </c>
      <c r="M7" s="36">
        <f>SUMIF(Monday_Training_Category,"VO2 Max",Monday_Training_Time_Lower)</f>
        <v>0</v>
      </c>
      <c r="N7" s="36">
        <f>SUMIF(Monday_Training_Category,"VO2 Max",Monday_Training_Time_Upper)</f>
        <v>0</v>
      </c>
      <c r="O7" s="42">
        <f t="shared" si="0"/>
        <v>0</v>
      </c>
      <c r="P7" s="42">
        <f t="shared" si="1"/>
        <v>0</v>
      </c>
      <c r="Q7" s="36">
        <f>SUMIF(Monday_Training_Category,"VO2 Max",Monday_Training_Distance_Lower)</f>
        <v>0</v>
      </c>
      <c r="R7" s="36">
        <f>SUMIF(Monday_Training_Category,"VO2 Max",Monday_Training_Distance_Upper)</f>
        <v>0</v>
      </c>
      <c r="S7" s="42">
        <f t="shared" si="2"/>
        <v>0</v>
      </c>
      <c r="T7" s="42">
        <f t="shared" si="3"/>
        <v>0</v>
      </c>
    </row>
    <row r="8" spans="1:20" s="2" customFormat="1" ht="50" customHeight="1">
      <c r="A8" s="6" t="s">
        <v>31</v>
      </c>
      <c r="B8" s="6" t="str">
        <f>_xlfn.XLOOKUP(A8,TrainingTable[Training Component],TrainingTable[Category of Training Stimulus],"")</f>
        <v>Speed Development</v>
      </c>
      <c r="C8" s="6" t="s">
        <v>56</v>
      </c>
      <c r="D8" s="6" t="s">
        <v>64</v>
      </c>
      <c r="E8" s="85" t="s">
        <v>201</v>
      </c>
      <c r="F8" s="85"/>
      <c r="G8" s="23">
        <v>1</v>
      </c>
      <c r="H8" s="23">
        <v>1</v>
      </c>
      <c r="I8" s="23">
        <v>0.1</v>
      </c>
      <c r="J8" s="23">
        <v>0.1</v>
      </c>
      <c r="L8" s="33" t="s">
        <v>2</v>
      </c>
      <c r="M8" s="34">
        <f>SUMIF(Monday_Training_Category,"Lactate Tolerance",Monday_Training_Time_Lower)</f>
        <v>2</v>
      </c>
      <c r="N8" s="34">
        <f>SUMIF(Monday_Training_Category,"Lactate Tolerance",Monday_Training_Time_Upper)</f>
        <v>2</v>
      </c>
      <c r="O8" s="43">
        <f t="shared" si="0"/>
        <v>6.0606060606060608E-2</v>
      </c>
      <c r="P8" s="43">
        <f t="shared" si="1"/>
        <v>3.6363636363636362E-2</v>
      </c>
      <c r="Q8" s="34">
        <f>SUMIF(Monday_Training_Category,"Lactate Tolerance",Monday_Training_Distance_Lower)</f>
        <v>0.35</v>
      </c>
      <c r="R8" s="34">
        <f>SUMIF(Monday_Training_Category,"Lactate Tolerance",Monday_Training_Distance_Upper)</f>
        <v>0.6</v>
      </c>
      <c r="S8" s="43">
        <f t="shared" si="2"/>
        <v>7.1428571428571438E-2</v>
      </c>
      <c r="T8" s="43">
        <f t="shared" si="3"/>
        <v>6.5573770491803282E-2</v>
      </c>
    </row>
    <row r="9" spans="1:20" s="2" customFormat="1" ht="50" customHeight="1">
      <c r="A9" s="6" t="s">
        <v>49</v>
      </c>
      <c r="B9" s="6" t="str">
        <f>_xlfn.XLOOKUP(A9,TrainingTable[Training Component],TrainingTable[Category of Training Stimulus],"")</f>
        <v>Recovery</v>
      </c>
      <c r="C9" s="6" t="s">
        <v>57</v>
      </c>
      <c r="D9" s="6" t="s">
        <v>57</v>
      </c>
      <c r="E9" s="85" t="s">
        <v>195</v>
      </c>
      <c r="F9" s="85"/>
      <c r="G9" s="23">
        <v>5</v>
      </c>
      <c r="H9" s="23">
        <v>5</v>
      </c>
      <c r="I9" s="23">
        <v>0</v>
      </c>
      <c r="J9" s="23">
        <v>0</v>
      </c>
      <c r="L9" s="37" t="s">
        <v>3</v>
      </c>
      <c r="M9" s="38">
        <f>SUMIF(Monday_Training_Category,"Speed Development",Monday_Training_Time_Lower)</f>
        <v>1</v>
      </c>
      <c r="N9" s="38">
        <f>SUMIF(Monday_Training_Category,"Speed Development",Monday_Training_Time_Upper)</f>
        <v>1</v>
      </c>
      <c r="O9" s="44">
        <f t="shared" si="0"/>
        <v>3.0303030303030304E-2</v>
      </c>
      <c r="P9" s="44">
        <f t="shared" si="1"/>
        <v>1.8181818181818181E-2</v>
      </c>
      <c r="Q9" s="38">
        <f>SUMIF(Monday_Training_Category,"Speed Development",Monday_Training_Distance_Lower)</f>
        <v>0.1</v>
      </c>
      <c r="R9" s="38">
        <f>SUMIF(Monday_Training_Category,"Speed Development",Monday_Training_Distance_Upper)</f>
        <v>0.1</v>
      </c>
      <c r="S9" s="44">
        <f t="shared" si="2"/>
        <v>2.0408163265306124E-2</v>
      </c>
      <c r="T9" s="44">
        <f t="shared" si="3"/>
        <v>1.0928961748633882E-2</v>
      </c>
    </row>
    <row r="10" spans="1:20" s="2" customFormat="1" ht="50" customHeight="1">
      <c r="A10" s="6" t="s">
        <v>23</v>
      </c>
      <c r="B10" s="6" t="str">
        <f>_xlfn.XLOOKUP(A10,TrainingTable[Training Component],TrainingTable[Category of Training Stimulus],"")</f>
        <v>Threshold</v>
      </c>
      <c r="C10" s="6" t="s">
        <v>58</v>
      </c>
      <c r="D10" s="6" t="s">
        <v>64</v>
      </c>
      <c r="E10" s="85" t="s">
        <v>202</v>
      </c>
      <c r="F10" s="85"/>
      <c r="G10" s="23">
        <v>20</v>
      </c>
      <c r="H10" s="23">
        <v>30</v>
      </c>
      <c r="I10" s="23">
        <v>3</v>
      </c>
      <c r="J10" s="23">
        <v>5.5</v>
      </c>
      <c r="L10" s="46" t="s">
        <v>72</v>
      </c>
      <c r="M10" s="23">
        <f>SUM(M4:M9)</f>
        <v>33</v>
      </c>
      <c r="N10" s="23">
        <f>SUM(N4:N9)</f>
        <v>55</v>
      </c>
      <c r="O10" s="47">
        <f>M10/M10</f>
        <v>1</v>
      </c>
      <c r="P10" s="45">
        <f t="shared" si="1"/>
        <v>1</v>
      </c>
      <c r="Q10" s="23">
        <f>SUM(Q4:Q9)</f>
        <v>4.8999999999999995</v>
      </c>
      <c r="R10" s="23">
        <f>SUM(R4:R9)</f>
        <v>9.1499999999999986</v>
      </c>
      <c r="S10" s="47">
        <f t="shared" si="2"/>
        <v>1</v>
      </c>
      <c r="T10" s="47">
        <f t="shared" si="3"/>
        <v>1</v>
      </c>
    </row>
    <row r="11" spans="1:20" s="2" customFormat="1" ht="50" customHeight="1">
      <c r="A11" s="6" t="s">
        <v>49</v>
      </c>
      <c r="B11" s="6" t="str">
        <f>_xlfn.XLOOKUP(A11,TrainingTable[Training Component],TrainingTable[Category of Training Stimulus],"")</f>
        <v>Recovery</v>
      </c>
      <c r="C11" s="6" t="s">
        <v>57</v>
      </c>
      <c r="D11" s="6" t="s">
        <v>57</v>
      </c>
      <c r="E11" s="85" t="s">
        <v>203</v>
      </c>
      <c r="F11" s="85"/>
      <c r="G11" s="23">
        <v>5</v>
      </c>
      <c r="H11" s="23">
        <v>5</v>
      </c>
      <c r="I11" s="23">
        <v>0</v>
      </c>
      <c r="J11" s="23">
        <v>0</v>
      </c>
      <c r="L11" s="24"/>
      <c r="M11" s="16"/>
      <c r="N11" s="16"/>
      <c r="O11" s="16"/>
      <c r="P11" s="16"/>
      <c r="Q11" s="16"/>
      <c r="S11" s="16"/>
      <c r="T11" s="16"/>
    </row>
    <row r="12" spans="1:20" s="2" customFormat="1" ht="50" customHeight="1">
      <c r="A12" s="6" t="s">
        <v>28</v>
      </c>
      <c r="B12" s="6" t="str">
        <f>_xlfn.XLOOKUP(A12,TrainingTable[Training Component],TrainingTable[Category of Training Stimulus],"")</f>
        <v>Lactate Tolerance</v>
      </c>
      <c r="C12" s="6" t="s">
        <v>56</v>
      </c>
      <c r="D12" s="6" t="s">
        <v>64</v>
      </c>
      <c r="E12" s="85" t="s">
        <v>204</v>
      </c>
      <c r="F12" s="85"/>
      <c r="G12" s="23">
        <v>2</v>
      </c>
      <c r="H12" s="23">
        <v>2</v>
      </c>
      <c r="I12" s="23">
        <v>0.35</v>
      </c>
      <c r="J12" s="23">
        <v>0.6</v>
      </c>
      <c r="L12" s="24"/>
      <c r="M12" s="16"/>
      <c r="N12" s="16"/>
      <c r="O12" s="16"/>
      <c r="P12" s="16"/>
      <c r="Q12" s="16"/>
      <c r="S12" s="16"/>
      <c r="T12" s="16"/>
    </row>
    <row r="13" spans="1:20" s="2" customFormat="1" ht="50" customHeight="1">
      <c r="A13" s="6" t="s">
        <v>49</v>
      </c>
      <c r="B13" s="6" t="str">
        <f>_xlfn.XLOOKUP(A13,TrainingTable[Training Component],TrainingTable[Category of Training Stimulus],"")</f>
        <v>Recovery</v>
      </c>
      <c r="C13" s="6" t="s">
        <v>57</v>
      </c>
      <c r="D13" s="6" t="s">
        <v>57</v>
      </c>
      <c r="E13" s="85" t="s">
        <v>205</v>
      </c>
      <c r="F13" s="85"/>
      <c r="G13" s="23">
        <v>5</v>
      </c>
      <c r="H13" s="23">
        <v>5</v>
      </c>
      <c r="I13" s="23">
        <v>0</v>
      </c>
      <c r="J13" s="23">
        <v>0</v>
      </c>
      <c r="L13" s="24"/>
      <c r="M13" s="16"/>
      <c r="N13" s="16"/>
      <c r="O13" s="16"/>
      <c r="P13" s="16"/>
      <c r="Q13" s="16"/>
      <c r="S13" s="16"/>
      <c r="T13" s="16"/>
    </row>
    <row r="14" spans="1:20" s="2" customFormat="1" ht="50" customHeight="1">
      <c r="A14" s="6" t="s">
        <v>14</v>
      </c>
      <c r="B14" s="6" t="str">
        <f>_xlfn.XLOOKUP(A14,TrainingTable[Training Component],TrainingTable[Category of Training Stimulus],"")</f>
        <v>Aerobic Running</v>
      </c>
      <c r="C14" s="6" t="s">
        <v>55</v>
      </c>
      <c r="D14" s="6" t="s">
        <v>67</v>
      </c>
      <c r="E14" s="85" t="s">
        <v>206</v>
      </c>
      <c r="F14" s="85"/>
      <c r="G14" s="23">
        <v>5</v>
      </c>
      <c r="H14" s="23">
        <v>15</v>
      </c>
      <c r="I14" s="23">
        <v>0.75</v>
      </c>
      <c r="J14" s="23">
        <v>2</v>
      </c>
      <c r="L14" s="24"/>
      <c r="M14" s="16"/>
      <c r="N14" s="16"/>
      <c r="O14" s="16"/>
      <c r="P14" s="16"/>
      <c r="Q14" s="16"/>
      <c r="S14" s="16"/>
      <c r="T14" s="16"/>
    </row>
    <row r="15" spans="1:20" s="2" customFormat="1" ht="50" customHeight="1">
      <c r="A15" s="6" t="s">
        <v>21</v>
      </c>
      <c r="B15" s="6" t="str">
        <f>_xlfn.XLOOKUP(A15,TrainingTable[Training Component],TrainingTable[Category of Training Stimulus],"")</f>
        <v>Stretching and Mobility</v>
      </c>
      <c r="C15" s="6" t="s">
        <v>55</v>
      </c>
      <c r="D15" s="6" t="s">
        <v>64</v>
      </c>
      <c r="E15" s="85" t="s">
        <v>207</v>
      </c>
      <c r="F15" s="85"/>
      <c r="G15" s="23">
        <v>5</v>
      </c>
      <c r="H15" s="23">
        <v>5</v>
      </c>
      <c r="I15" s="23">
        <v>0</v>
      </c>
      <c r="J15" s="23">
        <v>0</v>
      </c>
      <c r="L15" s="24"/>
      <c r="M15" s="16"/>
      <c r="N15" s="16"/>
      <c r="O15" s="16"/>
      <c r="P15" s="16"/>
      <c r="Q15" s="16"/>
      <c r="S15" s="16"/>
      <c r="T15" s="16"/>
    </row>
    <row r="16" spans="1:20" s="2" customFormat="1" ht="50" customHeight="1">
      <c r="A16" s="6"/>
      <c r="B16" s="6" t="str">
        <f>_xlfn.XLOOKUP(A16,TrainingTable[Training Component],TrainingTable[Category of Training Stimulus],"")</f>
        <v/>
      </c>
      <c r="C16" s="6" t="s">
        <v>57</v>
      </c>
      <c r="D16" s="6" t="s">
        <v>57</v>
      </c>
      <c r="E16" s="85"/>
      <c r="F16" s="85"/>
      <c r="G16" s="23"/>
      <c r="H16" s="23"/>
      <c r="I16" s="23"/>
      <c r="J16" s="23"/>
      <c r="L16" s="24"/>
      <c r="M16" s="16"/>
      <c r="N16" s="16"/>
      <c r="O16" s="16"/>
      <c r="P16" s="16"/>
      <c r="Q16" s="16"/>
      <c r="S16" s="16"/>
      <c r="T16" s="16"/>
    </row>
    <row r="17" spans="1:20" s="2" customFormat="1" ht="50" customHeight="1">
      <c r="A17" s="6"/>
      <c r="B17" s="6" t="str">
        <f>_xlfn.XLOOKUP(A17,TrainingTable[Training Component],TrainingTable[Category of Training Stimulus],"")</f>
        <v/>
      </c>
      <c r="C17" s="6" t="s">
        <v>57</v>
      </c>
      <c r="D17" s="6" t="s">
        <v>57</v>
      </c>
      <c r="E17" s="85"/>
      <c r="F17" s="85"/>
      <c r="G17" s="23"/>
      <c r="H17" s="23"/>
      <c r="I17" s="23"/>
      <c r="J17" s="23"/>
      <c r="L17" s="24"/>
      <c r="M17" s="16"/>
      <c r="N17" s="16"/>
      <c r="O17" s="16"/>
      <c r="P17" s="16"/>
      <c r="Q17" s="16"/>
      <c r="S17" s="16"/>
      <c r="T17" s="16"/>
    </row>
    <row r="18" spans="1:20" s="2" customFormat="1" ht="50" customHeight="1">
      <c r="A18" s="6"/>
      <c r="B18" s="6" t="str">
        <f>_xlfn.XLOOKUP(A18,TrainingTable[Training Component],TrainingTable[Category of Training Stimulus],"")</f>
        <v/>
      </c>
      <c r="C18" s="6" t="s">
        <v>57</v>
      </c>
      <c r="D18" s="6" t="s">
        <v>57</v>
      </c>
      <c r="E18" s="85"/>
      <c r="F18" s="85"/>
      <c r="G18" s="23"/>
      <c r="H18" s="23"/>
      <c r="I18" s="23"/>
      <c r="J18" s="23"/>
      <c r="L18" s="24"/>
      <c r="M18" s="16"/>
      <c r="N18" s="16"/>
      <c r="O18" s="16"/>
      <c r="P18" s="16"/>
      <c r="Q18" s="16"/>
      <c r="S18" s="16"/>
      <c r="T18" s="16"/>
    </row>
    <row r="19" spans="1:20" s="2" customFormat="1" ht="50" customHeight="1">
      <c r="A19" s="6"/>
      <c r="B19" s="6" t="str">
        <f>_xlfn.XLOOKUP(A19,TrainingTable[Training Component],TrainingTable[Category of Training Stimulus],"")</f>
        <v/>
      </c>
      <c r="C19" s="6" t="s">
        <v>57</v>
      </c>
      <c r="D19" s="6" t="s">
        <v>57</v>
      </c>
      <c r="E19" s="85"/>
      <c r="F19" s="85"/>
      <c r="G19" s="23"/>
      <c r="H19" s="23"/>
      <c r="I19" s="23"/>
      <c r="J19" s="23"/>
      <c r="L19" s="24"/>
      <c r="M19" s="16"/>
      <c r="N19" s="16"/>
      <c r="O19" s="16"/>
      <c r="P19" s="16"/>
      <c r="Q19" s="16"/>
      <c r="S19" s="16"/>
      <c r="T19" s="16"/>
    </row>
    <row r="20" spans="1:20" s="2" customFormat="1" ht="50" customHeight="1">
      <c r="A20" s="6"/>
      <c r="B20" s="6" t="str">
        <f>_xlfn.XLOOKUP(A20,TrainingTable[Training Component],TrainingTable[Category of Training Stimulus],"")</f>
        <v/>
      </c>
      <c r="C20" s="6" t="s">
        <v>57</v>
      </c>
      <c r="D20" s="6" t="s">
        <v>57</v>
      </c>
      <c r="E20" s="85"/>
      <c r="F20" s="85"/>
      <c r="G20" s="23"/>
      <c r="H20" s="23"/>
      <c r="I20" s="23"/>
      <c r="J20" s="23"/>
      <c r="L20" s="24"/>
      <c r="M20" s="16"/>
      <c r="N20" s="16"/>
      <c r="O20" s="16"/>
      <c r="P20" s="16"/>
      <c r="Q20" s="16"/>
      <c r="S20" s="16"/>
      <c r="T20" s="16"/>
    </row>
    <row r="21" spans="1:20" s="2" customFormat="1" ht="50" customHeight="1">
      <c r="A21" s="6"/>
      <c r="B21" s="6" t="str">
        <f>_xlfn.XLOOKUP(A21,TrainingTable[Training Component],TrainingTable[Category of Training Stimulus],"")</f>
        <v/>
      </c>
      <c r="C21" s="6" t="s">
        <v>57</v>
      </c>
      <c r="D21" s="6" t="s">
        <v>57</v>
      </c>
      <c r="E21" s="85"/>
      <c r="F21" s="85"/>
      <c r="G21" s="23"/>
      <c r="H21" s="23"/>
      <c r="I21" s="23"/>
      <c r="J21" s="23"/>
      <c r="L21" s="24"/>
      <c r="M21" s="16"/>
      <c r="N21" s="16"/>
      <c r="O21" s="16"/>
      <c r="P21" s="16"/>
      <c r="Q21" s="16"/>
      <c r="S21" s="16"/>
      <c r="T21" s="16"/>
    </row>
    <row r="22" spans="1:20" s="2" customFormat="1" ht="50" customHeight="1">
      <c r="A22" s="6"/>
      <c r="B22" s="6" t="str">
        <f>_xlfn.XLOOKUP(A22,TrainingTable[Training Component],TrainingTable[Category of Training Stimulus],"")</f>
        <v/>
      </c>
      <c r="C22" s="6" t="s">
        <v>57</v>
      </c>
      <c r="D22" s="6" t="s">
        <v>57</v>
      </c>
      <c r="E22" s="85"/>
      <c r="F22" s="85"/>
      <c r="G22" s="23"/>
      <c r="H22" s="23"/>
      <c r="I22" s="23"/>
      <c r="J22" s="23"/>
      <c r="L22" s="24"/>
      <c r="M22" s="16"/>
      <c r="N22" s="16"/>
      <c r="O22" s="16"/>
      <c r="P22" s="16"/>
      <c r="Q22" s="16"/>
      <c r="S22" s="16"/>
      <c r="T22" s="16"/>
    </row>
    <row r="23" spans="1:20" s="2" customFormat="1" ht="50" customHeight="1">
      <c r="A23" s="6"/>
      <c r="B23" s="6" t="str">
        <f>_xlfn.XLOOKUP(A23,TrainingTable[Training Component],TrainingTable[Category of Training Stimulus],"")</f>
        <v/>
      </c>
      <c r="C23" s="6" t="s">
        <v>57</v>
      </c>
      <c r="D23" s="6" t="s">
        <v>57</v>
      </c>
      <c r="E23" s="85"/>
      <c r="F23" s="85"/>
      <c r="G23" s="23"/>
      <c r="H23" s="23"/>
      <c r="I23" s="23"/>
      <c r="J23" s="23"/>
      <c r="L23" s="24"/>
      <c r="M23" s="16"/>
      <c r="N23" s="16"/>
      <c r="O23" s="16"/>
      <c r="P23" s="16"/>
      <c r="Q23" s="16"/>
      <c r="S23" s="16"/>
      <c r="T23" s="16"/>
    </row>
    <row r="24" spans="1:20" s="2" customFormat="1" ht="50" customHeight="1">
      <c r="A24" s="6"/>
      <c r="B24" s="6" t="str">
        <f>_xlfn.XLOOKUP(A24,TrainingTable[Training Component],TrainingTable[Category of Training Stimulus],"")</f>
        <v/>
      </c>
      <c r="C24" s="6" t="s">
        <v>57</v>
      </c>
      <c r="D24" s="6" t="s">
        <v>57</v>
      </c>
      <c r="E24" s="85"/>
      <c r="F24" s="85"/>
      <c r="G24" s="23"/>
      <c r="H24" s="23"/>
      <c r="I24" s="23"/>
      <c r="J24" s="23"/>
      <c r="L24" s="24"/>
      <c r="M24" s="16"/>
      <c r="N24" s="16"/>
      <c r="O24" s="16"/>
      <c r="P24" s="16"/>
      <c r="Q24" s="16"/>
      <c r="S24" s="16"/>
      <c r="T24" s="16"/>
    </row>
    <row r="25" spans="1:20" s="2" customFormat="1" ht="50" customHeight="1">
      <c r="A25" s="6"/>
      <c r="B25" s="6" t="str">
        <f>_xlfn.XLOOKUP(A25,TrainingTable[Training Component],TrainingTable[Category of Training Stimulus],"")</f>
        <v/>
      </c>
      <c r="C25" s="6" t="s">
        <v>57</v>
      </c>
      <c r="D25" s="6" t="s">
        <v>57</v>
      </c>
      <c r="E25" s="85"/>
      <c r="F25" s="85"/>
      <c r="G25" s="23"/>
      <c r="H25" s="23"/>
      <c r="I25" s="23"/>
      <c r="J25" s="23"/>
      <c r="L25" s="24"/>
      <c r="M25" s="16"/>
      <c r="N25" s="16"/>
      <c r="O25" s="16"/>
      <c r="P25" s="16"/>
      <c r="Q25" s="16"/>
      <c r="S25" s="16"/>
      <c r="T25" s="16"/>
    </row>
    <row r="26" spans="1:20" s="2" customFormat="1" ht="50" customHeight="1">
      <c r="A26" s="6"/>
      <c r="B26" s="6" t="str">
        <f>_xlfn.XLOOKUP(A26,TrainingTable[Training Component],TrainingTable[Category of Training Stimulus],"")</f>
        <v/>
      </c>
      <c r="C26" s="6" t="s">
        <v>57</v>
      </c>
      <c r="D26" s="6" t="s">
        <v>57</v>
      </c>
      <c r="E26" s="85"/>
      <c r="F26" s="85"/>
      <c r="G26" s="23"/>
      <c r="H26" s="23"/>
      <c r="I26" s="23"/>
      <c r="J26" s="23"/>
      <c r="L26" s="24"/>
      <c r="M26" s="16"/>
      <c r="N26" s="16"/>
      <c r="O26" s="16"/>
      <c r="P26" s="16"/>
      <c r="Q26" s="16"/>
      <c r="S26" s="16"/>
      <c r="T26" s="16"/>
    </row>
    <row r="27" spans="1:20" s="2" customFormat="1" ht="50" customHeight="1">
      <c r="B27" s="2" t="str">
        <f>_xlfn.XLOOKUP(A27,TrainingTable[Training Component],TrainingTable[Category of Training Stimulus],"")</f>
        <v/>
      </c>
      <c r="E27" s="86"/>
      <c r="F27" s="86"/>
      <c r="G27" s="16"/>
      <c r="H27" s="16"/>
      <c r="I27" s="16"/>
      <c r="J27" s="16"/>
      <c r="L27" s="24"/>
      <c r="M27" s="16"/>
      <c r="N27" s="16"/>
      <c r="O27" s="16"/>
      <c r="P27" s="16"/>
      <c r="Q27" s="16"/>
      <c r="S27" s="16"/>
      <c r="T27" s="16"/>
    </row>
    <row r="28" spans="1:20" s="2" customFormat="1" ht="50" customHeight="1">
      <c r="B28" s="2" t="str">
        <f>_xlfn.XLOOKUP(A28,TrainingTable[Training Component],TrainingTable[Category of Training Stimulus],"")</f>
        <v/>
      </c>
      <c r="E28" s="86"/>
      <c r="F28" s="86"/>
      <c r="G28" s="16"/>
      <c r="H28" s="16"/>
      <c r="I28" s="16"/>
      <c r="J28" s="16"/>
      <c r="L28" s="24"/>
      <c r="M28" s="16"/>
      <c r="N28" s="16"/>
      <c r="O28" s="16"/>
      <c r="P28" s="16"/>
      <c r="Q28" s="16"/>
      <c r="S28" s="16"/>
      <c r="T28" s="16"/>
    </row>
    <row r="29" spans="1:20" s="2" customFormat="1" ht="50" customHeight="1">
      <c r="B29" s="2" t="str">
        <f>_xlfn.XLOOKUP(A29,TrainingTable[Training Component],TrainingTable[Category of Training Stimulus],"")</f>
        <v/>
      </c>
      <c r="E29" s="86"/>
      <c r="F29" s="86"/>
      <c r="G29" s="16"/>
      <c r="H29" s="16"/>
      <c r="I29" s="16"/>
      <c r="J29" s="16"/>
      <c r="L29" s="24"/>
      <c r="M29" s="16"/>
      <c r="N29" s="16"/>
      <c r="O29" s="16"/>
      <c r="P29" s="16"/>
      <c r="Q29" s="16"/>
      <c r="S29" s="16"/>
      <c r="T29" s="16"/>
    </row>
    <row r="30" spans="1:20" s="2" customFormat="1" ht="50" customHeight="1">
      <c r="B30" s="2" t="str">
        <f>_xlfn.XLOOKUP(A30,TrainingTable[Training Component],TrainingTable[Category of Training Stimulus],"")</f>
        <v/>
      </c>
      <c r="E30" s="18"/>
      <c r="F30" s="18"/>
      <c r="G30" s="16"/>
      <c r="H30" s="16"/>
      <c r="I30" s="16"/>
      <c r="J30" s="16"/>
      <c r="L30" s="24"/>
      <c r="M30" s="16"/>
      <c r="N30" s="16"/>
      <c r="O30" s="16"/>
      <c r="P30" s="16"/>
      <c r="Q30" s="16"/>
      <c r="S30" s="16"/>
      <c r="T30" s="16"/>
    </row>
    <row r="31" spans="1:20" s="2" customFormat="1" ht="50" customHeight="1">
      <c r="B31" s="2" t="str">
        <f>_xlfn.XLOOKUP(A31,TrainingTable[Training Component],TrainingTable[Category of Training Stimulus],"")</f>
        <v/>
      </c>
      <c r="E31" s="18"/>
      <c r="F31" s="18"/>
      <c r="G31" s="16"/>
      <c r="H31" s="16"/>
      <c r="I31" s="16"/>
      <c r="J31" s="16"/>
      <c r="L31" s="24"/>
      <c r="M31" s="16"/>
      <c r="N31" s="16"/>
      <c r="O31" s="16"/>
      <c r="P31" s="16"/>
      <c r="Q31" s="16"/>
      <c r="S31" s="16"/>
      <c r="T31" s="16"/>
    </row>
    <row r="32" spans="1:20" s="2" customFormat="1" ht="50" customHeight="1">
      <c r="B32" s="2" t="str">
        <f>_xlfn.XLOOKUP(A32,TrainingTable[Training Component],TrainingTable[Category of Training Stimulus],"")</f>
        <v/>
      </c>
      <c r="E32" s="18"/>
      <c r="F32" s="18"/>
      <c r="G32" s="16"/>
      <c r="H32" s="16"/>
      <c r="I32" s="16"/>
      <c r="J32" s="16"/>
      <c r="L32" s="24"/>
      <c r="M32" s="16"/>
      <c r="N32" s="16"/>
      <c r="O32" s="16"/>
      <c r="P32" s="16"/>
      <c r="Q32" s="16"/>
      <c r="S32" s="16"/>
      <c r="T32" s="16"/>
    </row>
    <row r="33" spans="5:20" s="2" customFormat="1" ht="25" customHeight="1">
      <c r="E33" s="18"/>
      <c r="F33" s="18"/>
      <c r="G33" s="16"/>
      <c r="H33" s="16"/>
      <c r="I33" s="16"/>
      <c r="J33" s="16"/>
      <c r="L33" s="24"/>
      <c r="M33" s="16"/>
      <c r="N33" s="16"/>
      <c r="O33" s="16"/>
      <c r="P33" s="16"/>
      <c r="Q33" s="16"/>
      <c r="S33" s="16"/>
      <c r="T33" s="16"/>
    </row>
    <row r="34" spans="5:20" s="2" customFormat="1" ht="25" customHeight="1">
      <c r="E34" s="18"/>
      <c r="F34" s="18"/>
      <c r="G34" s="16"/>
      <c r="H34" s="16"/>
      <c r="I34" s="16"/>
      <c r="J34" s="16"/>
      <c r="L34" s="24"/>
      <c r="M34" s="16"/>
      <c r="N34" s="16"/>
      <c r="O34" s="16"/>
      <c r="P34" s="16"/>
      <c r="Q34" s="16"/>
      <c r="S34" s="16"/>
      <c r="T34" s="16"/>
    </row>
    <row r="35" spans="5:20" s="2" customFormat="1" ht="25" customHeight="1">
      <c r="E35" s="18"/>
      <c r="F35" s="18"/>
      <c r="G35" s="16"/>
      <c r="H35" s="16"/>
      <c r="I35" s="16"/>
      <c r="J35" s="16"/>
      <c r="L35" s="24"/>
      <c r="M35" s="16"/>
      <c r="N35" s="16"/>
      <c r="O35" s="16"/>
      <c r="P35" s="16"/>
      <c r="Q35" s="16"/>
      <c r="S35" s="16"/>
      <c r="T35" s="16"/>
    </row>
    <row r="36" spans="5:20" s="2" customFormat="1" ht="25" customHeight="1">
      <c r="E36" s="18"/>
      <c r="F36" s="18"/>
      <c r="G36" s="16"/>
      <c r="H36" s="16"/>
      <c r="I36" s="16"/>
      <c r="J36" s="16"/>
      <c r="L36" s="24"/>
      <c r="M36" s="16"/>
      <c r="N36" s="16"/>
      <c r="O36" s="16"/>
      <c r="P36" s="16"/>
      <c r="Q36" s="16"/>
      <c r="S36" s="16"/>
      <c r="T36" s="16"/>
    </row>
    <row r="37" spans="5:20" s="2" customFormat="1" ht="25" customHeight="1">
      <c r="E37" s="18"/>
      <c r="F37" s="18"/>
      <c r="G37" s="16"/>
      <c r="H37" s="16"/>
      <c r="I37" s="16"/>
      <c r="J37" s="16"/>
      <c r="L37" s="24"/>
      <c r="M37" s="16"/>
      <c r="N37" s="16"/>
      <c r="O37" s="16"/>
      <c r="P37" s="16"/>
      <c r="Q37" s="16"/>
      <c r="S37" s="16"/>
      <c r="T37" s="16"/>
    </row>
    <row r="38" spans="5:20" s="2" customFormat="1" ht="25" customHeight="1">
      <c r="E38" s="18"/>
      <c r="F38" s="18"/>
      <c r="G38" s="16"/>
      <c r="H38" s="16"/>
      <c r="I38" s="16"/>
      <c r="J38" s="16"/>
      <c r="L38" s="24"/>
      <c r="M38" s="16"/>
      <c r="N38" s="16"/>
      <c r="O38" s="16"/>
      <c r="P38" s="16"/>
      <c r="Q38" s="16"/>
      <c r="S38" s="16"/>
      <c r="T38" s="16"/>
    </row>
    <row r="39" spans="5:20" s="2" customFormat="1" ht="25" customHeight="1">
      <c r="E39" s="18"/>
      <c r="F39" s="18"/>
      <c r="G39" s="16"/>
      <c r="H39" s="16"/>
      <c r="I39" s="16"/>
      <c r="J39" s="16"/>
      <c r="L39" s="24"/>
      <c r="M39" s="16"/>
      <c r="N39" s="16"/>
      <c r="O39" s="16"/>
      <c r="P39" s="16"/>
      <c r="Q39" s="16"/>
      <c r="S39" s="16"/>
      <c r="T39" s="16"/>
    </row>
    <row r="40" spans="5:20" s="2" customFormat="1" ht="25" customHeight="1">
      <c r="E40" s="18"/>
      <c r="F40" s="18"/>
      <c r="G40" s="16"/>
      <c r="H40" s="16"/>
      <c r="I40" s="16"/>
      <c r="J40" s="16"/>
      <c r="L40" s="24"/>
      <c r="M40" s="16"/>
      <c r="N40" s="16"/>
      <c r="O40" s="16"/>
      <c r="P40" s="16"/>
      <c r="Q40" s="16"/>
      <c r="S40" s="16"/>
      <c r="T40" s="16"/>
    </row>
    <row r="41" spans="5:20" s="2" customFormat="1" ht="25" customHeight="1">
      <c r="E41" s="18"/>
      <c r="F41" s="18"/>
      <c r="G41" s="16"/>
      <c r="H41" s="16"/>
      <c r="I41" s="16"/>
      <c r="J41" s="16"/>
      <c r="L41" s="24"/>
      <c r="M41" s="16"/>
      <c r="N41" s="16"/>
      <c r="O41" s="16"/>
      <c r="P41" s="16"/>
      <c r="Q41" s="16"/>
      <c r="S41" s="16"/>
      <c r="T41" s="16"/>
    </row>
    <row r="42" spans="5:20" s="2" customFormat="1" ht="25" customHeight="1">
      <c r="E42" s="18"/>
      <c r="F42" s="18"/>
      <c r="G42" s="16"/>
      <c r="H42" s="16"/>
      <c r="I42" s="16"/>
      <c r="J42" s="16"/>
      <c r="L42" s="24"/>
      <c r="M42" s="16"/>
      <c r="N42" s="16"/>
      <c r="O42" s="16"/>
      <c r="P42" s="16"/>
      <c r="Q42" s="16"/>
      <c r="S42" s="16"/>
      <c r="T42" s="16"/>
    </row>
    <row r="43" spans="5:20" s="2" customFormat="1" ht="25" customHeight="1">
      <c r="E43" s="18"/>
      <c r="F43" s="18"/>
      <c r="G43" s="16"/>
      <c r="H43" s="16"/>
      <c r="I43" s="16"/>
      <c r="J43" s="16"/>
      <c r="L43" s="24"/>
      <c r="M43" s="16"/>
      <c r="N43" s="16"/>
      <c r="O43" s="16"/>
      <c r="P43" s="16"/>
      <c r="Q43" s="16"/>
      <c r="S43" s="16"/>
      <c r="T43" s="16"/>
    </row>
    <row r="44" spans="5:20" s="2" customFormat="1" ht="25" customHeight="1">
      <c r="E44" s="18"/>
      <c r="F44" s="18"/>
      <c r="G44" s="16"/>
      <c r="H44" s="16"/>
      <c r="I44" s="16"/>
      <c r="J44" s="16"/>
      <c r="L44" s="24"/>
      <c r="M44" s="16"/>
      <c r="N44" s="16"/>
      <c r="O44" s="16"/>
      <c r="P44" s="16"/>
      <c r="Q44" s="16"/>
      <c r="S44" s="16"/>
      <c r="T44" s="16"/>
    </row>
    <row r="45" spans="5:20" s="2" customFormat="1" ht="25" customHeight="1">
      <c r="E45" s="18"/>
      <c r="F45" s="18"/>
      <c r="G45" s="16"/>
      <c r="H45" s="16"/>
      <c r="I45" s="16"/>
      <c r="J45" s="16"/>
      <c r="L45" s="24"/>
      <c r="M45" s="16"/>
      <c r="N45" s="16"/>
      <c r="O45" s="16"/>
      <c r="P45" s="16"/>
      <c r="Q45" s="16"/>
      <c r="S45" s="16"/>
      <c r="T45" s="16"/>
    </row>
    <row r="46" spans="5:20" s="2" customFormat="1" ht="25" customHeight="1">
      <c r="E46" s="18"/>
      <c r="F46" s="18"/>
      <c r="G46" s="16"/>
      <c r="H46" s="16"/>
      <c r="I46" s="16"/>
      <c r="J46" s="16"/>
      <c r="L46" s="24"/>
      <c r="M46" s="16"/>
      <c r="N46" s="16"/>
      <c r="O46" s="16"/>
      <c r="P46" s="16"/>
      <c r="Q46" s="16"/>
      <c r="S46" s="16"/>
      <c r="T46" s="16"/>
    </row>
    <row r="47" spans="5:20" s="2" customFormat="1" ht="25" customHeight="1">
      <c r="E47" s="18"/>
      <c r="F47" s="18"/>
      <c r="G47" s="16"/>
      <c r="H47" s="16"/>
      <c r="I47" s="16"/>
      <c r="J47" s="16"/>
      <c r="L47" s="24"/>
      <c r="M47" s="16"/>
      <c r="N47" s="16"/>
      <c r="O47" s="16"/>
      <c r="P47" s="16"/>
      <c r="Q47" s="16"/>
      <c r="S47" s="16"/>
      <c r="T47" s="16"/>
    </row>
    <row r="48" spans="5:20" s="2" customFormat="1" ht="25" customHeight="1">
      <c r="E48" s="18"/>
      <c r="F48" s="18"/>
      <c r="G48" s="16"/>
      <c r="H48" s="16"/>
      <c r="I48" s="16"/>
      <c r="J48" s="16"/>
      <c r="L48" s="24"/>
      <c r="M48" s="16"/>
      <c r="N48" s="16"/>
      <c r="O48" s="16"/>
      <c r="P48" s="16"/>
      <c r="Q48" s="16"/>
      <c r="S48" s="16"/>
      <c r="T48" s="16"/>
    </row>
    <row r="49" spans="5:20" s="2" customFormat="1" ht="25" customHeight="1">
      <c r="E49" s="18"/>
      <c r="F49" s="18"/>
      <c r="G49" s="16"/>
      <c r="H49" s="16"/>
      <c r="I49" s="16"/>
      <c r="J49" s="16"/>
      <c r="L49" s="24"/>
      <c r="M49" s="16"/>
      <c r="N49" s="16"/>
      <c r="O49" s="16"/>
      <c r="P49" s="16"/>
      <c r="Q49" s="16"/>
      <c r="S49" s="16"/>
      <c r="T49" s="16"/>
    </row>
    <row r="50" spans="5:20" s="2" customFormat="1" ht="25" customHeight="1">
      <c r="E50" s="18"/>
      <c r="F50" s="18"/>
      <c r="G50" s="16"/>
      <c r="H50" s="16"/>
      <c r="I50" s="16"/>
      <c r="J50" s="16"/>
      <c r="L50" s="24"/>
      <c r="M50" s="16"/>
      <c r="N50" s="16"/>
      <c r="O50" s="16"/>
      <c r="P50" s="16"/>
      <c r="Q50" s="16"/>
      <c r="S50" s="16"/>
      <c r="T50" s="16"/>
    </row>
    <row r="51" spans="5:20" s="2" customFormat="1" ht="25" customHeight="1">
      <c r="E51" s="18"/>
      <c r="F51" s="18"/>
      <c r="G51" s="16"/>
      <c r="H51" s="16"/>
      <c r="I51" s="16"/>
      <c r="J51" s="16"/>
      <c r="L51" s="24"/>
      <c r="M51" s="16"/>
      <c r="N51" s="16"/>
      <c r="O51" s="16"/>
      <c r="P51" s="16"/>
      <c r="Q51" s="16"/>
      <c r="S51" s="16"/>
      <c r="T51" s="16"/>
    </row>
    <row r="52" spans="5:20" s="2" customFormat="1" ht="25" customHeight="1">
      <c r="E52" s="18"/>
      <c r="F52" s="18"/>
      <c r="G52" s="16"/>
      <c r="H52" s="16"/>
      <c r="I52" s="16"/>
      <c r="J52" s="16"/>
      <c r="L52" s="24"/>
      <c r="M52" s="16"/>
      <c r="N52" s="16"/>
      <c r="O52" s="16"/>
      <c r="P52" s="16"/>
      <c r="Q52" s="16"/>
      <c r="S52" s="16"/>
      <c r="T52" s="16"/>
    </row>
    <row r="53" spans="5:20" s="2" customFormat="1" ht="25" customHeight="1">
      <c r="E53" s="18"/>
      <c r="F53" s="18"/>
      <c r="G53" s="16"/>
      <c r="H53" s="16"/>
      <c r="I53" s="16"/>
      <c r="J53" s="16"/>
      <c r="L53" s="24"/>
      <c r="M53" s="16"/>
      <c r="N53" s="16"/>
      <c r="O53" s="16"/>
      <c r="P53" s="16"/>
      <c r="Q53" s="16"/>
      <c r="S53" s="16"/>
      <c r="T53" s="16"/>
    </row>
    <row r="54" spans="5:20" s="2" customFormat="1" ht="25" customHeight="1">
      <c r="E54" s="18"/>
      <c r="F54" s="18"/>
      <c r="G54" s="16"/>
      <c r="H54" s="16"/>
      <c r="I54" s="16"/>
      <c r="J54" s="16"/>
      <c r="L54" s="24"/>
      <c r="M54" s="16"/>
      <c r="N54" s="16"/>
      <c r="O54" s="16"/>
      <c r="P54" s="16"/>
      <c r="Q54" s="16"/>
      <c r="S54" s="16"/>
      <c r="T54" s="16"/>
    </row>
    <row r="55" spans="5:20" s="2" customFormat="1" ht="25" customHeight="1">
      <c r="E55" s="18"/>
      <c r="F55" s="18"/>
      <c r="G55" s="16"/>
      <c r="H55" s="16"/>
      <c r="I55" s="16"/>
      <c r="J55" s="16"/>
      <c r="L55" s="24"/>
      <c r="M55" s="16"/>
      <c r="N55" s="16"/>
      <c r="O55" s="16"/>
      <c r="P55" s="16"/>
      <c r="Q55" s="16"/>
      <c r="S55" s="16"/>
      <c r="T55" s="16"/>
    </row>
    <row r="56" spans="5:20" s="2" customFormat="1" ht="25" customHeight="1">
      <c r="E56" s="18"/>
      <c r="F56" s="18"/>
      <c r="G56" s="16"/>
      <c r="H56" s="16"/>
      <c r="I56" s="16"/>
      <c r="J56" s="16"/>
      <c r="L56" s="24"/>
      <c r="M56" s="16"/>
      <c r="N56" s="16"/>
      <c r="O56" s="16"/>
      <c r="P56" s="16"/>
      <c r="Q56" s="16"/>
      <c r="S56" s="16"/>
      <c r="T56" s="16"/>
    </row>
    <row r="57" spans="5:20" s="2" customFormat="1" ht="25" customHeight="1">
      <c r="E57" s="18"/>
      <c r="F57" s="18"/>
      <c r="G57" s="16"/>
      <c r="H57" s="16"/>
      <c r="I57" s="16"/>
      <c r="J57" s="16"/>
      <c r="L57" s="24"/>
      <c r="M57" s="16"/>
      <c r="N57" s="16"/>
      <c r="O57" s="16"/>
      <c r="P57" s="16"/>
      <c r="Q57" s="16"/>
      <c r="S57" s="16"/>
      <c r="T57" s="16"/>
    </row>
    <row r="58" spans="5:20" s="2" customFormat="1" ht="25" customHeight="1">
      <c r="E58" s="18"/>
      <c r="F58" s="18"/>
      <c r="G58" s="16"/>
      <c r="H58" s="16"/>
      <c r="I58" s="16"/>
      <c r="J58" s="16"/>
      <c r="L58" s="24"/>
      <c r="M58" s="16"/>
      <c r="N58" s="16"/>
      <c r="O58" s="16"/>
      <c r="P58" s="16"/>
      <c r="Q58" s="16"/>
      <c r="S58" s="16"/>
      <c r="T58" s="16"/>
    </row>
    <row r="59" spans="5:20" s="2" customFormat="1" ht="25" customHeight="1">
      <c r="E59" s="18"/>
      <c r="F59" s="18"/>
      <c r="G59" s="16"/>
      <c r="H59" s="16"/>
      <c r="I59" s="16"/>
      <c r="J59" s="16"/>
      <c r="L59" s="24"/>
      <c r="M59" s="16"/>
      <c r="N59" s="16"/>
      <c r="O59" s="16"/>
      <c r="P59" s="16"/>
      <c r="Q59" s="16"/>
      <c r="S59" s="16"/>
      <c r="T59" s="16"/>
    </row>
    <row r="60" spans="5:20" s="2" customFormat="1" ht="25" customHeight="1">
      <c r="E60" s="18"/>
      <c r="F60" s="18"/>
      <c r="G60" s="16"/>
      <c r="H60" s="16"/>
      <c r="I60" s="16"/>
      <c r="J60" s="16"/>
      <c r="L60" s="24"/>
      <c r="M60" s="16"/>
      <c r="N60" s="16"/>
      <c r="O60" s="16"/>
      <c r="P60" s="16"/>
      <c r="Q60" s="16"/>
      <c r="S60" s="16"/>
      <c r="T60" s="16"/>
    </row>
    <row r="61" spans="5:20" s="2" customFormat="1" ht="25" customHeight="1">
      <c r="E61" s="18"/>
      <c r="F61" s="18"/>
      <c r="G61" s="16"/>
      <c r="H61" s="16"/>
      <c r="I61" s="16"/>
      <c r="J61" s="16"/>
      <c r="L61" s="24"/>
      <c r="M61" s="16"/>
      <c r="N61" s="16"/>
      <c r="O61" s="16"/>
      <c r="P61" s="16"/>
      <c r="Q61" s="16"/>
      <c r="S61" s="16"/>
      <c r="T61" s="16"/>
    </row>
    <row r="62" spans="5:20" s="2" customFormat="1" ht="25" customHeight="1">
      <c r="E62" s="18"/>
      <c r="F62" s="18"/>
      <c r="G62" s="16"/>
      <c r="H62" s="16"/>
      <c r="I62" s="16"/>
      <c r="J62" s="16"/>
      <c r="L62" s="24"/>
      <c r="M62" s="16"/>
      <c r="N62" s="16"/>
      <c r="O62" s="16"/>
      <c r="P62" s="16"/>
      <c r="Q62" s="16"/>
      <c r="S62" s="16"/>
      <c r="T62" s="16"/>
    </row>
    <row r="63" spans="5:20" s="2" customFormat="1" ht="25" customHeight="1">
      <c r="E63" s="18"/>
      <c r="F63" s="18"/>
      <c r="G63" s="16"/>
      <c r="H63" s="16"/>
      <c r="I63" s="16"/>
      <c r="J63" s="16"/>
      <c r="L63" s="24"/>
      <c r="M63" s="16"/>
      <c r="N63" s="16"/>
      <c r="O63" s="16"/>
      <c r="P63" s="16"/>
      <c r="Q63" s="16"/>
      <c r="S63" s="16"/>
      <c r="T63" s="16"/>
    </row>
    <row r="64" spans="5:20" s="2" customFormat="1" ht="25" customHeight="1">
      <c r="E64" s="18"/>
      <c r="F64" s="18"/>
      <c r="G64" s="16"/>
      <c r="H64" s="16"/>
      <c r="I64" s="16"/>
      <c r="J64" s="16"/>
      <c r="L64" s="24"/>
      <c r="M64" s="16"/>
      <c r="N64" s="16"/>
      <c r="O64" s="16"/>
      <c r="P64" s="16"/>
      <c r="Q64" s="16"/>
      <c r="S64" s="16"/>
      <c r="T64" s="16"/>
    </row>
    <row r="65" spans="5:20" s="2" customFormat="1" ht="25" customHeight="1">
      <c r="E65" s="18"/>
      <c r="F65" s="18"/>
      <c r="G65" s="16"/>
      <c r="H65" s="16"/>
      <c r="I65" s="16"/>
      <c r="J65" s="16"/>
      <c r="L65" s="24"/>
      <c r="M65" s="16"/>
      <c r="N65" s="16"/>
      <c r="O65" s="16"/>
      <c r="P65" s="16"/>
      <c r="Q65" s="16"/>
      <c r="S65" s="16"/>
      <c r="T65" s="16"/>
    </row>
    <row r="66" spans="5:20" s="2" customFormat="1" ht="25" customHeight="1">
      <c r="E66" s="18"/>
      <c r="F66" s="18"/>
      <c r="G66" s="16"/>
      <c r="H66" s="16"/>
      <c r="I66" s="16"/>
      <c r="J66" s="16"/>
      <c r="L66" s="24"/>
      <c r="M66" s="16"/>
      <c r="N66" s="16"/>
      <c r="O66" s="16"/>
      <c r="P66" s="16"/>
      <c r="Q66" s="16"/>
      <c r="S66" s="16"/>
      <c r="T66" s="16"/>
    </row>
    <row r="67" spans="5:20" s="2" customFormat="1" ht="25" customHeight="1">
      <c r="E67" s="18"/>
      <c r="F67" s="18"/>
      <c r="G67" s="16"/>
      <c r="H67" s="16"/>
      <c r="I67" s="16"/>
      <c r="J67" s="16"/>
      <c r="L67" s="24"/>
      <c r="M67" s="16"/>
      <c r="N67" s="16"/>
      <c r="O67" s="16"/>
      <c r="P67" s="16"/>
      <c r="Q67" s="16"/>
      <c r="S67" s="16"/>
      <c r="T67" s="16"/>
    </row>
    <row r="68" spans="5:20" s="2" customFormat="1" ht="25" customHeight="1">
      <c r="E68" s="18"/>
      <c r="F68" s="18"/>
      <c r="G68" s="16"/>
      <c r="H68" s="16"/>
      <c r="I68" s="16"/>
      <c r="J68" s="16"/>
      <c r="L68" s="24"/>
      <c r="M68" s="16"/>
      <c r="N68" s="16"/>
      <c r="O68" s="16"/>
      <c r="P68" s="16"/>
      <c r="Q68" s="16"/>
      <c r="S68" s="16"/>
      <c r="T68" s="16"/>
    </row>
    <row r="69" spans="5:20" s="2" customFormat="1" ht="25" customHeight="1">
      <c r="E69" s="18"/>
      <c r="F69" s="18"/>
      <c r="G69" s="16"/>
      <c r="H69" s="16"/>
      <c r="I69" s="16"/>
      <c r="J69" s="16"/>
      <c r="L69" s="24"/>
      <c r="M69" s="16"/>
      <c r="N69" s="16"/>
      <c r="O69" s="16"/>
      <c r="P69" s="16"/>
      <c r="Q69" s="16"/>
      <c r="S69" s="16"/>
      <c r="T69" s="16"/>
    </row>
    <row r="70" spans="5:20" s="2" customFormat="1" ht="25" customHeight="1">
      <c r="E70" s="18"/>
      <c r="F70" s="18"/>
      <c r="G70" s="16"/>
      <c r="H70" s="16"/>
      <c r="I70" s="16"/>
      <c r="J70" s="16"/>
      <c r="L70" s="24"/>
      <c r="M70" s="16"/>
      <c r="N70" s="16"/>
      <c r="O70" s="16"/>
      <c r="P70" s="16"/>
      <c r="Q70" s="16"/>
      <c r="S70" s="16"/>
      <c r="T70" s="16"/>
    </row>
    <row r="71" spans="5:20" s="2" customFormat="1" ht="25" customHeight="1">
      <c r="E71" s="18"/>
      <c r="F71" s="18"/>
      <c r="G71" s="16"/>
      <c r="H71" s="16"/>
      <c r="I71" s="16"/>
      <c r="J71" s="16"/>
      <c r="L71" s="24"/>
      <c r="M71" s="16"/>
      <c r="N71" s="16"/>
      <c r="O71" s="16"/>
      <c r="P71" s="16"/>
      <c r="Q71" s="16"/>
      <c r="S71" s="16"/>
      <c r="T71" s="16"/>
    </row>
    <row r="72" spans="5:20" s="2" customFormat="1" ht="25" customHeight="1">
      <c r="E72" s="18"/>
      <c r="F72" s="18"/>
      <c r="G72" s="16"/>
      <c r="H72" s="16"/>
      <c r="I72" s="16"/>
      <c r="J72" s="16"/>
      <c r="L72" s="24"/>
      <c r="M72" s="16"/>
      <c r="N72" s="16"/>
      <c r="O72" s="16"/>
      <c r="P72" s="16"/>
      <c r="Q72" s="16"/>
      <c r="S72" s="16"/>
      <c r="T72" s="16"/>
    </row>
    <row r="73" spans="5:20" s="2" customFormat="1" ht="25" customHeight="1">
      <c r="E73" s="18"/>
      <c r="F73" s="18"/>
      <c r="G73" s="16"/>
      <c r="H73" s="16"/>
      <c r="I73" s="16"/>
      <c r="J73" s="16"/>
      <c r="L73" s="24"/>
      <c r="M73" s="16"/>
      <c r="N73" s="16"/>
      <c r="O73" s="16"/>
      <c r="P73" s="16"/>
      <c r="Q73" s="16"/>
      <c r="S73" s="16"/>
      <c r="T73" s="16"/>
    </row>
    <row r="74" spans="5:20" s="2" customFormat="1" ht="25" customHeight="1">
      <c r="E74" s="18"/>
      <c r="F74" s="18"/>
      <c r="G74" s="16"/>
      <c r="H74" s="16"/>
      <c r="I74" s="16"/>
      <c r="J74" s="16"/>
      <c r="L74" s="24"/>
      <c r="M74" s="16"/>
      <c r="N74" s="16"/>
      <c r="O74" s="16"/>
      <c r="P74" s="16"/>
      <c r="Q74" s="16"/>
      <c r="S74" s="16"/>
      <c r="T74" s="16"/>
    </row>
    <row r="75" spans="5:20" s="2" customFormat="1" ht="25" customHeight="1">
      <c r="E75" s="18"/>
      <c r="F75" s="18"/>
      <c r="G75" s="16"/>
      <c r="H75" s="16"/>
      <c r="I75" s="16"/>
      <c r="J75" s="16"/>
      <c r="L75" s="24"/>
      <c r="M75" s="16"/>
      <c r="N75" s="16"/>
      <c r="O75" s="16"/>
      <c r="P75" s="16"/>
      <c r="Q75" s="16"/>
      <c r="S75" s="16"/>
      <c r="T75" s="16"/>
    </row>
    <row r="76" spans="5:20" s="2" customFormat="1" ht="25" customHeight="1">
      <c r="E76" s="18"/>
      <c r="F76" s="18"/>
      <c r="G76" s="16"/>
      <c r="H76" s="16"/>
      <c r="I76" s="16"/>
      <c r="J76" s="16"/>
      <c r="L76" s="24"/>
      <c r="M76" s="16"/>
      <c r="N76" s="16"/>
      <c r="O76" s="16"/>
      <c r="P76" s="16"/>
      <c r="Q76" s="16"/>
      <c r="S76" s="16"/>
      <c r="T76" s="16"/>
    </row>
    <row r="77" spans="5:20" s="2" customFormat="1" ht="25" customHeight="1">
      <c r="E77" s="18"/>
      <c r="F77" s="18"/>
      <c r="G77" s="16"/>
      <c r="H77" s="16"/>
      <c r="I77" s="16"/>
      <c r="J77" s="16"/>
      <c r="L77" s="24"/>
      <c r="M77" s="16"/>
      <c r="N77" s="16"/>
      <c r="O77" s="16"/>
      <c r="P77" s="16"/>
      <c r="Q77" s="16"/>
      <c r="S77" s="16"/>
      <c r="T77" s="16"/>
    </row>
    <row r="78" spans="5:20" s="2" customFormat="1" ht="25" customHeight="1">
      <c r="E78" s="18"/>
      <c r="F78" s="18"/>
      <c r="G78" s="16"/>
      <c r="H78" s="16"/>
      <c r="I78" s="16"/>
      <c r="J78" s="16"/>
      <c r="L78" s="24"/>
      <c r="M78" s="16"/>
      <c r="N78" s="16"/>
      <c r="O78" s="16"/>
      <c r="P78" s="16"/>
      <c r="Q78" s="16"/>
      <c r="S78" s="16"/>
      <c r="T78" s="16"/>
    </row>
    <row r="79" spans="5:20" s="2" customFormat="1" ht="25" customHeight="1">
      <c r="E79" s="18"/>
      <c r="F79" s="18"/>
      <c r="G79" s="16"/>
      <c r="H79" s="16"/>
      <c r="I79" s="16"/>
      <c r="J79" s="16"/>
      <c r="L79" s="24"/>
      <c r="M79" s="16"/>
      <c r="N79" s="16"/>
      <c r="O79" s="16"/>
      <c r="P79" s="16"/>
      <c r="Q79" s="16"/>
      <c r="S79" s="16"/>
      <c r="T79" s="16"/>
    </row>
    <row r="80" spans="5:20" s="2" customFormat="1" ht="25" customHeight="1">
      <c r="E80" s="18"/>
      <c r="F80" s="18"/>
      <c r="G80" s="16"/>
      <c r="H80" s="16"/>
      <c r="I80" s="16"/>
      <c r="J80" s="16"/>
      <c r="L80" s="24"/>
      <c r="M80" s="16"/>
      <c r="N80" s="16"/>
      <c r="O80" s="16"/>
      <c r="P80" s="16"/>
      <c r="Q80" s="16"/>
      <c r="S80" s="16"/>
      <c r="T80" s="16"/>
    </row>
    <row r="81" spans="5:20" s="2" customFormat="1" ht="25" customHeight="1">
      <c r="E81" s="18"/>
      <c r="F81" s="18"/>
      <c r="G81" s="16"/>
      <c r="H81" s="16"/>
      <c r="I81" s="16"/>
      <c r="J81" s="16"/>
      <c r="L81" s="24"/>
      <c r="M81" s="16"/>
      <c r="N81" s="16"/>
      <c r="O81" s="16"/>
      <c r="P81" s="16"/>
      <c r="Q81" s="16"/>
      <c r="S81" s="16"/>
      <c r="T81" s="16"/>
    </row>
    <row r="82" spans="5:20" s="2" customFormat="1" ht="25" customHeight="1">
      <c r="E82" s="18"/>
      <c r="F82" s="18"/>
      <c r="G82" s="16"/>
      <c r="H82" s="16"/>
      <c r="I82" s="16"/>
      <c r="J82" s="16"/>
      <c r="L82" s="24"/>
      <c r="M82" s="16"/>
      <c r="N82" s="16"/>
      <c r="O82" s="16"/>
      <c r="P82" s="16"/>
      <c r="Q82" s="16"/>
      <c r="S82" s="16"/>
      <c r="T82" s="16"/>
    </row>
    <row r="83" spans="5:20" s="2" customFormat="1" ht="25" customHeight="1">
      <c r="E83" s="18"/>
      <c r="F83" s="18"/>
      <c r="G83" s="16"/>
      <c r="H83" s="16"/>
      <c r="I83" s="16"/>
      <c r="J83" s="16"/>
      <c r="L83" s="24"/>
      <c r="M83" s="16"/>
      <c r="N83" s="16"/>
      <c r="O83" s="16"/>
      <c r="P83" s="16"/>
      <c r="Q83" s="16"/>
      <c r="S83" s="16"/>
      <c r="T83" s="16"/>
    </row>
    <row r="84" spans="5:20" s="2" customFormat="1" ht="25" customHeight="1">
      <c r="E84" s="18"/>
      <c r="F84" s="18"/>
      <c r="G84" s="16"/>
      <c r="H84" s="16"/>
      <c r="I84" s="16"/>
      <c r="J84" s="16"/>
      <c r="L84" s="24"/>
      <c r="M84" s="16"/>
      <c r="N84" s="16"/>
      <c r="O84" s="16"/>
      <c r="P84" s="16"/>
      <c r="Q84" s="16"/>
      <c r="S84" s="16"/>
      <c r="T84" s="16"/>
    </row>
    <row r="85" spans="5:20" s="2" customFormat="1" ht="25" customHeight="1">
      <c r="E85" s="18"/>
      <c r="F85" s="18"/>
      <c r="G85" s="16"/>
      <c r="H85" s="16"/>
      <c r="I85" s="16"/>
      <c r="J85" s="16"/>
      <c r="L85" s="24"/>
      <c r="M85" s="16"/>
      <c r="N85" s="16"/>
      <c r="O85" s="16"/>
      <c r="P85" s="16"/>
      <c r="Q85" s="16"/>
      <c r="S85" s="16"/>
      <c r="T85" s="16"/>
    </row>
    <row r="86" spans="5:20" s="2" customFormat="1" ht="25" customHeight="1">
      <c r="E86" s="18"/>
      <c r="F86" s="18"/>
      <c r="G86" s="16"/>
      <c r="H86" s="16"/>
      <c r="I86" s="16"/>
      <c r="J86" s="16"/>
      <c r="L86" s="24"/>
      <c r="M86" s="16"/>
      <c r="N86" s="16"/>
      <c r="O86" s="16"/>
      <c r="P86" s="16"/>
      <c r="Q86" s="16"/>
      <c r="S86" s="16"/>
      <c r="T86" s="16"/>
    </row>
    <row r="87" spans="5:20" s="2" customFormat="1" ht="25" customHeight="1">
      <c r="E87" s="18"/>
      <c r="F87" s="18"/>
      <c r="G87" s="16"/>
      <c r="H87" s="16"/>
      <c r="I87" s="16"/>
      <c r="J87" s="16"/>
      <c r="L87" s="24"/>
      <c r="M87" s="16"/>
      <c r="N87" s="16"/>
      <c r="O87" s="16"/>
      <c r="P87" s="16"/>
      <c r="Q87" s="16"/>
      <c r="S87" s="16"/>
      <c r="T87" s="16"/>
    </row>
    <row r="88" spans="5:20" s="2" customFormat="1" ht="25" customHeight="1">
      <c r="E88" s="18"/>
      <c r="F88" s="18"/>
      <c r="G88" s="16"/>
      <c r="H88" s="16"/>
      <c r="I88" s="16"/>
      <c r="J88" s="16"/>
      <c r="L88" s="24"/>
      <c r="M88" s="16"/>
      <c r="N88" s="16"/>
      <c r="O88" s="16"/>
      <c r="P88" s="16"/>
      <c r="Q88" s="16"/>
      <c r="S88" s="16"/>
      <c r="T88" s="16"/>
    </row>
    <row r="89" spans="5:20" s="2" customFormat="1" ht="25" customHeight="1">
      <c r="E89" s="18"/>
      <c r="F89" s="18"/>
      <c r="G89" s="16"/>
      <c r="H89" s="16"/>
      <c r="I89" s="16"/>
      <c r="J89" s="16"/>
      <c r="L89" s="24"/>
      <c r="M89" s="16"/>
      <c r="N89" s="16"/>
      <c r="O89" s="16"/>
      <c r="P89" s="16"/>
      <c r="Q89" s="16"/>
      <c r="S89" s="16"/>
      <c r="T89" s="16"/>
    </row>
    <row r="90" spans="5:20" s="2" customFormat="1" ht="25" customHeight="1">
      <c r="E90" s="18"/>
      <c r="F90" s="18"/>
      <c r="G90" s="16"/>
      <c r="H90" s="16"/>
      <c r="I90" s="16"/>
      <c r="J90" s="16"/>
      <c r="L90" s="24"/>
      <c r="M90" s="16"/>
      <c r="N90" s="16"/>
      <c r="O90" s="16"/>
      <c r="P90" s="16"/>
      <c r="Q90" s="16"/>
      <c r="S90" s="16"/>
      <c r="T90" s="16"/>
    </row>
    <row r="91" spans="5:20" s="2" customFormat="1" ht="25" customHeight="1">
      <c r="E91" s="18"/>
      <c r="F91" s="18"/>
      <c r="G91" s="16"/>
      <c r="H91" s="16"/>
      <c r="I91" s="16"/>
      <c r="J91" s="16"/>
      <c r="L91" s="24"/>
      <c r="M91" s="16"/>
      <c r="N91" s="16"/>
      <c r="O91" s="16"/>
      <c r="P91" s="16"/>
      <c r="Q91" s="16"/>
      <c r="S91" s="16"/>
      <c r="T91" s="16"/>
    </row>
    <row r="92" spans="5:20" s="2" customFormat="1" ht="25" customHeight="1">
      <c r="E92" s="18"/>
      <c r="F92" s="18"/>
      <c r="G92" s="16"/>
      <c r="H92" s="16"/>
      <c r="I92" s="16"/>
      <c r="J92" s="16"/>
      <c r="L92" s="24"/>
      <c r="M92" s="16"/>
      <c r="N92" s="16"/>
      <c r="O92" s="16"/>
      <c r="P92" s="16"/>
      <c r="Q92" s="16"/>
      <c r="S92" s="16"/>
      <c r="T92" s="16"/>
    </row>
    <row r="93" spans="5:20" s="2" customFormat="1" ht="25" customHeight="1">
      <c r="E93" s="18"/>
      <c r="F93" s="18"/>
      <c r="G93" s="16"/>
      <c r="H93" s="16"/>
      <c r="I93" s="16"/>
      <c r="J93" s="16"/>
      <c r="L93" s="24"/>
      <c r="M93" s="16"/>
      <c r="N93" s="16"/>
      <c r="O93" s="16"/>
      <c r="P93" s="16"/>
      <c r="Q93" s="16"/>
      <c r="S93" s="16"/>
      <c r="T93" s="16"/>
    </row>
  </sheetData>
  <mergeCells count="39">
    <mergeCell ref="Q2:T2"/>
    <mergeCell ref="E11:F11"/>
    <mergeCell ref="M2:P2"/>
    <mergeCell ref="M1:P1"/>
    <mergeCell ref="Q1:T1"/>
    <mergeCell ref="G1:J1"/>
    <mergeCell ref="E4:F4"/>
    <mergeCell ref="G2:H2"/>
    <mergeCell ref="I2:J2"/>
    <mergeCell ref="E29:F29"/>
    <mergeCell ref="E18:F18"/>
    <mergeCell ref="E19:F19"/>
    <mergeCell ref="E20:F20"/>
    <mergeCell ref="E21:F21"/>
    <mergeCell ref="E22:F22"/>
    <mergeCell ref="E23:F23"/>
    <mergeCell ref="E24:F24"/>
    <mergeCell ref="E25:F25"/>
    <mergeCell ref="E26:F26"/>
    <mergeCell ref="E27:F27"/>
    <mergeCell ref="E28:F28"/>
    <mergeCell ref="E17:F17"/>
    <mergeCell ref="E5:F5"/>
    <mergeCell ref="E6:F6"/>
    <mergeCell ref="E7:F7"/>
    <mergeCell ref="E8:F8"/>
    <mergeCell ref="E9:F9"/>
    <mergeCell ref="E10:F10"/>
    <mergeCell ref="E12:F12"/>
    <mergeCell ref="E13:F13"/>
    <mergeCell ref="E14:F14"/>
    <mergeCell ref="E15:F15"/>
    <mergeCell ref="E16:F16"/>
    <mergeCell ref="A2:A3"/>
    <mergeCell ref="B2:B3"/>
    <mergeCell ref="K2:K3"/>
    <mergeCell ref="D2:D3"/>
    <mergeCell ref="C2:C3"/>
    <mergeCell ref="E2:F3"/>
  </mergeCells>
  <conditionalFormatting sqref="A4:F4">
    <cfRule type="expression" dxfId="1095" priority="368">
      <formula>$B$4="Speed Development"</formula>
    </cfRule>
    <cfRule type="expression" dxfId="1094" priority="367">
      <formula>$B$4="Lactate Tolerance"</formula>
    </cfRule>
    <cfRule type="expression" dxfId="1093" priority="366">
      <formula>$B$4="VO2 Max"</formula>
    </cfRule>
    <cfRule type="expression" dxfId="1092" priority="365">
      <formula>$B$4="Threshold"</formula>
    </cfRule>
    <cfRule type="expression" dxfId="1091" priority="364">
      <formula>$B$4="Turnover and Pace Work"</formula>
    </cfRule>
    <cfRule type="expression" dxfId="1090" priority="363">
      <formula>$B$4="Aerobic Running"</formula>
    </cfRule>
    <cfRule type="expression" dxfId="1089" priority="362">
      <formula>$B$4="Stretching and Mobility"</formula>
    </cfRule>
    <cfRule type="expression" dxfId="1088" priority="361">
      <formula>$B$4="Recovery"</formula>
    </cfRule>
  </conditionalFormatting>
  <conditionalFormatting sqref="A5:F5">
    <cfRule type="expression" dxfId="1087" priority="176">
      <formula>$B$5="Speed Development"</formula>
    </cfRule>
    <cfRule type="expression" dxfId="1086" priority="175">
      <formula>$B$5="Lactate Tolerance"</formula>
    </cfRule>
    <cfRule type="expression" dxfId="1085" priority="174">
      <formula>$B$5="VO2 Max"</formula>
    </cfRule>
    <cfRule type="expression" dxfId="1084" priority="173">
      <formula>$B$5="Threshold"</formula>
    </cfRule>
    <cfRule type="expression" dxfId="1083" priority="172">
      <formula>$B$5="Turnover and Pace Work"</formula>
    </cfRule>
    <cfRule type="expression" dxfId="1082" priority="171">
      <formula>$B$5="Aerobic Running"</formula>
    </cfRule>
    <cfRule type="expression" dxfId="1081" priority="170">
      <formula>$B$5="Stretching and Mobility"</formula>
    </cfRule>
    <cfRule type="expression" dxfId="1080" priority="169">
      <formula>$B$5="Recovery"</formula>
    </cfRule>
  </conditionalFormatting>
  <conditionalFormatting sqref="A6:F6">
    <cfRule type="expression" dxfId="1079" priority="164">
      <formula>$B$6="Turnover and Pace Work"</formula>
    </cfRule>
    <cfRule type="expression" dxfId="1078" priority="167">
      <formula>$B$6="Lactate Tolerance"</formula>
    </cfRule>
    <cfRule type="expression" dxfId="1077" priority="166">
      <formula>$B$6="VO2 Max"</formula>
    </cfRule>
    <cfRule type="expression" dxfId="1076" priority="165">
      <formula>$B$6="Threshold"</formula>
    </cfRule>
    <cfRule type="expression" dxfId="1075" priority="168">
      <formula>$B$6="Speed Development"</formula>
    </cfRule>
    <cfRule type="expression" dxfId="1074" priority="163">
      <formula>$B$6="Aerobic Running"</formula>
    </cfRule>
    <cfRule type="expression" dxfId="1073" priority="162">
      <formula>$B$6="Stretching and Mobility"</formula>
    </cfRule>
    <cfRule type="expression" dxfId="1072" priority="161">
      <formula>$B$6="Recovery"</formula>
    </cfRule>
  </conditionalFormatting>
  <conditionalFormatting sqref="A7:F7">
    <cfRule type="expression" dxfId="1071" priority="160">
      <formula>$B$7="Speed Development"</formula>
    </cfRule>
    <cfRule type="expression" dxfId="1070" priority="159">
      <formula>$B$7="Lactate Tolerance"</formula>
    </cfRule>
    <cfRule type="expression" dxfId="1069" priority="158">
      <formula>$B$7="VO2 Max"</formula>
    </cfRule>
    <cfRule type="expression" dxfId="1068" priority="157">
      <formula>$B$7="Threshold"</formula>
    </cfRule>
    <cfRule type="expression" dxfId="1067" priority="156">
      <formula>$B$7="Turnover and Pace Work"</formula>
    </cfRule>
    <cfRule type="expression" dxfId="1066" priority="155">
      <formula>$B$7="Aerobic Running"</formula>
    </cfRule>
    <cfRule type="expression" dxfId="1065" priority="154">
      <formula>$B$7="Stretching and Mobility"</formula>
    </cfRule>
    <cfRule type="expression" dxfId="1064" priority="153">
      <formula>$B$7="Recovery"</formula>
    </cfRule>
  </conditionalFormatting>
  <conditionalFormatting sqref="A8:F8">
    <cfRule type="expression" dxfId="1063" priority="152">
      <formula>$B$8="Speed Development"</formula>
    </cfRule>
    <cfRule type="expression" dxfId="1062" priority="151">
      <formula>$B$8="Lactate Tolerance"</formula>
    </cfRule>
    <cfRule type="expression" dxfId="1061" priority="150">
      <formula>$B$8="VO2 Max"</formula>
    </cfRule>
    <cfRule type="expression" dxfId="1060" priority="149">
      <formula>$B$8="Threshold"</formula>
    </cfRule>
    <cfRule type="expression" dxfId="1059" priority="148">
      <formula>$B$8="Turnover and Pace Work"</formula>
    </cfRule>
    <cfRule type="expression" dxfId="1058" priority="147">
      <formula>$B$8="Aerobic Running"</formula>
    </cfRule>
    <cfRule type="expression" dxfId="1057" priority="146">
      <formula>$B$8="Stretching and Mobility"</formula>
    </cfRule>
    <cfRule type="expression" dxfId="1056" priority="145">
      <formula>$B$8="Recovery"</formula>
    </cfRule>
  </conditionalFormatting>
  <conditionalFormatting sqref="A9:F9">
    <cfRule type="expression" dxfId="1055" priority="140">
      <formula>$B$9="Turnover and Pace Work"</formula>
    </cfRule>
    <cfRule type="expression" dxfId="1054" priority="143">
      <formula>$B$9="Lactate Tolerance"</formula>
    </cfRule>
    <cfRule type="expression" dxfId="1053" priority="142">
      <formula>$B$9="VO2 Max"</formula>
    </cfRule>
    <cfRule type="expression" dxfId="1052" priority="141">
      <formula>$B$9="Threshold"</formula>
    </cfRule>
    <cfRule type="expression" dxfId="1051" priority="144">
      <formula>$B$9="Speed Development"</formula>
    </cfRule>
    <cfRule type="expression" dxfId="1050" priority="139">
      <formula>$B$9="Aerobic Running"</formula>
    </cfRule>
    <cfRule type="expression" dxfId="1049" priority="138">
      <formula>$B$9="Stretching and Mobility"</formula>
    </cfRule>
    <cfRule type="expression" dxfId="1048" priority="137">
      <formula>$B$9="Recovery"</formula>
    </cfRule>
  </conditionalFormatting>
  <conditionalFormatting sqref="A10:F10">
    <cfRule type="expression" dxfId="1047" priority="136">
      <formula>$B$10="Speed Development"</formula>
    </cfRule>
    <cfRule type="expression" dxfId="1046" priority="135">
      <formula>$B$10="Lactate Tolerance"</formula>
    </cfRule>
    <cfRule type="expression" dxfId="1045" priority="134">
      <formula>$B$10="VO2 Max"</formula>
    </cfRule>
    <cfRule type="expression" dxfId="1044" priority="133">
      <formula>$B$10="Threshold"</formula>
    </cfRule>
    <cfRule type="expression" dxfId="1043" priority="132">
      <formula>$B$10="Turnover and Pace Work"</formula>
    </cfRule>
    <cfRule type="expression" dxfId="1042" priority="131">
      <formula>$B$10="Aerobic Running"</formula>
    </cfRule>
    <cfRule type="expression" dxfId="1041" priority="130">
      <formula>$B$10="Stretching and Mobility"</formula>
    </cfRule>
    <cfRule type="expression" dxfId="1040" priority="129">
      <formula>$B$10="Recovery"</formula>
    </cfRule>
  </conditionalFormatting>
  <conditionalFormatting sqref="A11:F11">
    <cfRule type="expression" dxfId="1039" priority="128">
      <formula>$B$11="Speed Development"</formula>
    </cfRule>
    <cfRule type="expression" dxfId="1038" priority="127">
      <formula>$B$11="Lactate Tolerance"</formula>
    </cfRule>
    <cfRule type="expression" dxfId="1037" priority="126">
      <formula>$B$11="VO2 Max"</formula>
    </cfRule>
    <cfRule type="expression" dxfId="1036" priority="125">
      <formula>$B$11="Threshold"</formula>
    </cfRule>
    <cfRule type="expression" dxfId="1035" priority="124">
      <formula>$B$11="Turnover and Pace Work"</formula>
    </cfRule>
    <cfRule type="expression" dxfId="1034" priority="123">
      <formula>$B$11="Aerobic Running"</formula>
    </cfRule>
    <cfRule type="expression" dxfId="1033" priority="122">
      <formula>$B$11="Stretching and Mobility"</formula>
    </cfRule>
    <cfRule type="expression" dxfId="1032" priority="121">
      <formula>$B$11="Recovery"</formula>
    </cfRule>
  </conditionalFormatting>
  <conditionalFormatting sqref="A12:F12">
    <cfRule type="expression" dxfId="1031" priority="120">
      <formula>$B$12="Speed Development"</formula>
    </cfRule>
    <cfRule type="expression" dxfId="1030" priority="119">
      <formula>$B$12="Lactate Tolerance"</formula>
    </cfRule>
    <cfRule type="expression" dxfId="1029" priority="118">
      <formula>$B$12="VO2 Max"</formula>
    </cfRule>
    <cfRule type="expression" dxfId="1028" priority="117">
      <formula>$B$12="Threshold"</formula>
    </cfRule>
    <cfRule type="expression" dxfId="1027" priority="116">
      <formula>$B$12="Turnover and Pace Work"</formula>
    </cfRule>
    <cfRule type="expression" dxfId="1026" priority="115">
      <formula>$B$12="Aerobic Running"</formula>
    </cfRule>
    <cfRule type="expression" dxfId="1025" priority="114">
      <formula>$B$12="Stretching and Mobility"</formula>
    </cfRule>
    <cfRule type="expression" dxfId="1024" priority="113">
      <formula>$B$12="Recovery"</formula>
    </cfRule>
  </conditionalFormatting>
  <conditionalFormatting sqref="A13:F13">
    <cfRule type="expression" dxfId="1023" priority="112">
      <formula>$B$13="Speed Development"</formula>
    </cfRule>
    <cfRule type="expression" dxfId="1022" priority="111">
      <formula>$B$13="Lactate Tolerance"</formula>
    </cfRule>
    <cfRule type="expression" dxfId="1021" priority="110">
      <formula>$B$13="VO2 Max"</formula>
    </cfRule>
    <cfRule type="expression" dxfId="1020" priority="109">
      <formula>$B$13="Threshold"</formula>
    </cfRule>
    <cfRule type="expression" dxfId="1019" priority="108">
      <formula>$B$13="Turnover and Pace Work"</formula>
    </cfRule>
    <cfRule type="expression" dxfId="1018" priority="107">
      <formula>$B$13="Aerobic Running"</formula>
    </cfRule>
    <cfRule type="expression" dxfId="1017" priority="106">
      <formula>$B$13="Stretching and Mobility"</formula>
    </cfRule>
    <cfRule type="expression" dxfId="1016" priority="105">
      <formula>$B$13="Recovery"</formula>
    </cfRule>
  </conditionalFormatting>
  <conditionalFormatting sqref="A14:F14">
    <cfRule type="expression" dxfId="1015" priority="104">
      <formula>$B$14="Speed Development"</formula>
    </cfRule>
    <cfRule type="expression" dxfId="1014" priority="103">
      <formula>$B$14="Lactate Tolerance"</formula>
    </cfRule>
    <cfRule type="expression" dxfId="1013" priority="102">
      <formula>$B$14="VO2 Max"</formula>
    </cfRule>
    <cfRule type="expression" dxfId="1012" priority="101">
      <formula>$B$14="Threshold"</formula>
    </cfRule>
    <cfRule type="expression" dxfId="1011" priority="100">
      <formula>$B$14="Turnover and Pace Work"</formula>
    </cfRule>
    <cfRule type="expression" dxfId="1010" priority="99">
      <formula>$B$14="Aerobic Running"</formula>
    </cfRule>
    <cfRule type="expression" dxfId="1009" priority="98">
      <formula>$B$14="Stretching and Mobility"</formula>
    </cfRule>
    <cfRule type="expression" dxfId="1008" priority="97">
      <formula>$B$14="Recovery"</formula>
    </cfRule>
  </conditionalFormatting>
  <conditionalFormatting sqref="A15:F15">
    <cfRule type="expression" dxfId="1007" priority="93">
      <formula>$B$15="Threshold"</formula>
    </cfRule>
    <cfRule type="expression" dxfId="1006" priority="90">
      <formula>$B$15="Stretching and Mobility"</formula>
    </cfRule>
    <cfRule type="expression" dxfId="1005" priority="91">
      <formula>$B$15="Aerobic Running"</formula>
    </cfRule>
    <cfRule type="expression" dxfId="1004" priority="92">
      <formula>$B$15="Turnover and Pace Work"</formula>
    </cfRule>
    <cfRule type="expression" dxfId="1003" priority="89">
      <formula>$B$15="Recovery"</formula>
    </cfRule>
    <cfRule type="expression" dxfId="1002" priority="94">
      <formula>$B$15="VO2 Max"</formula>
    </cfRule>
    <cfRule type="expression" dxfId="1001" priority="95">
      <formula>$B$15="Lactate Tolerance"</formula>
    </cfRule>
    <cfRule type="expression" dxfId="1000" priority="96">
      <formula>$B$15="Speed Development"</formula>
    </cfRule>
  </conditionalFormatting>
  <conditionalFormatting sqref="A16:F16">
    <cfRule type="expression" dxfId="999" priority="88">
      <formula>$B$16="Speed Development"</formula>
    </cfRule>
    <cfRule type="expression" dxfId="998" priority="87">
      <formula>$B$16="Lactate Tolerance"</formula>
    </cfRule>
    <cfRule type="expression" dxfId="997" priority="86">
      <formula>$B$16="VO2 Max"</formula>
    </cfRule>
    <cfRule type="expression" dxfId="996" priority="85">
      <formula>$B$16="Threshold"</formula>
    </cfRule>
    <cfRule type="expression" dxfId="995" priority="84">
      <formula>$B$16="Turnover and Pace Work"</formula>
    </cfRule>
    <cfRule type="expression" dxfId="994" priority="83">
      <formula>$B$16="Aerobic Running"</formula>
    </cfRule>
    <cfRule type="expression" dxfId="993" priority="82">
      <formula>$B$16="Stretching and Mobility"</formula>
    </cfRule>
    <cfRule type="expression" dxfId="992" priority="81">
      <formula>$B$16="Recovery"</formula>
    </cfRule>
  </conditionalFormatting>
  <conditionalFormatting sqref="A17:F17">
    <cfRule type="expression" dxfId="991" priority="80">
      <formula>$B$17="Speed Development"</formula>
    </cfRule>
    <cfRule type="expression" dxfId="990" priority="79">
      <formula>$B$17="Lactate Tolerance"</formula>
    </cfRule>
    <cfRule type="expression" dxfId="989" priority="78">
      <formula>$B$17="VO2 Max"</formula>
    </cfRule>
    <cfRule type="expression" dxfId="988" priority="77">
      <formula>$B$17="Threshold"</formula>
    </cfRule>
    <cfRule type="expression" dxfId="987" priority="76">
      <formula>$B$17="Turnover and Pace Work"</formula>
    </cfRule>
    <cfRule type="expression" dxfId="986" priority="75">
      <formula>$B$17="Aerobic Running"</formula>
    </cfRule>
    <cfRule type="expression" dxfId="985" priority="74">
      <formula>$B$17="Stretching and Mobility"</formula>
    </cfRule>
    <cfRule type="expression" dxfId="984" priority="73">
      <formula>$B$17="Recovery"</formula>
    </cfRule>
  </conditionalFormatting>
  <conditionalFormatting sqref="A18:F18">
    <cfRule type="expression" dxfId="983" priority="72">
      <formula>$B$18="Speed Development"</formula>
    </cfRule>
    <cfRule type="expression" dxfId="982" priority="71">
      <formula>$B$18="Lactate Tolerance"</formula>
    </cfRule>
    <cfRule type="expression" dxfId="981" priority="70">
      <formula>$B$18="VO2 Max"</formula>
    </cfRule>
    <cfRule type="expression" dxfId="980" priority="69">
      <formula>$B$18="Threshold"</formula>
    </cfRule>
    <cfRule type="expression" dxfId="979" priority="68">
      <formula>$B$18="Turnover and Pace Work"</formula>
    </cfRule>
    <cfRule type="expression" dxfId="978" priority="67">
      <formula>$B$18="Aerobic Running"</formula>
    </cfRule>
    <cfRule type="expression" dxfId="977" priority="66">
      <formula>$B$18="Stretching and Mobility"</formula>
    </cfRule>
    <cfRule type="expression" dxfId="976" priority="65">
      <formula>$B$18="Recovery"</formula>
    </cfRule>
  </conditionalFormatting>
  <conditionalFormatting sqref="A19:F19">
    <cfRule type="expression" dxfId="975" priority="64">
      <formula>$B$19="Speed Development"</formula>
    </cfRule>
    <cfRule type="expression" dxfId="974" priority="63">
      <formula>$B$19="Lactate Tolerance"</formula>
    </cfRule>
    <cfRule type="expression" dxfId="973" priority="62">
      <formula>$B$19="VO2 Max"</formula>
    </cfRule>
    <cfRule type="expression" dxfId="972" priority="61">
      <formula>$B$19="Threshold"</formula>
    </cfRule>
    <cfRule type="expression" dxfId="971" priority="60">
      <formula>$B$19="Turnover and Pace Work"</formula>
    </cfRule>
    <cfRule type="expression" dxfId="970" priority="59">
      <formula>$B$19="Aerobic Running"</formula>
    </cfRule>
    <cfRule type="expression" dxfId="969" priority="58">
      <formula>$B$19="Stretching and Mobility"</formula>
    </cfRule>
    <cfRule type="expression" dxfId="968" priority="57">
      <formula>$B$19="Recovery"</formula>
    </cfRule>
  </conditionalFormatting>
  <conditionalFormatting sqref="A20:F20">
    <cfRule type="expression" dxfId="967" priority="56">
      <formula>$B$20="Speed Development"</formula>
    </cfRule>
    <cfRule type="expression" dxfId="966" priority="55">
      <formula>$B$20="Lactate Tolerance"</formula>
    </cfRule>
    <cfRule type="expression" dxfId="965" priority="54">
      <formula>$B$20="VO2 Max"</formula>
    </cfRule>
    <cfRule type="expression" dxfId="964" priority="53">
      <formula>$B$20="Threshold"</formula>
    </cfRule>
    <cfRule type="expression" dxfId="963" priority="52">
      <formula>$B$20="Turnover and Pace Work"</formula>
    </cfRule>
    <cfRule type="expression" dxfId="962" priority="51">
      <formula>$B$20="Aerobic Running"</formula>
    </cfRule>
    <cfRule type="expression" dxfId="961" priority="50">
      <formula>$B$20="Stretching and Mobility"</formula>
    </cfRule>
    <cfRule type="expression" dxfId="960" priority="49">
      <formula>$B$20="Recovery"</formula>
    </cfRule>
  </conditionalFormatting>
  <conditionalFormatting sqref="A21:F21">
    <cfRule type="expression" dxfId="959" priority="48">
      <formula>$B$21="Speed Development"</formula>
    </cfRule>
    <cfRule type="expression" dxfId="958" priority="47">
      <formula>$B$21="Lactate Tolerance"</formula>
    </cfRule>
    <cfRule type="expression" dxfId="957" priority="46">
      <formula>$B$21="VO2 Max"</formula>
    </cfRule>
    <cfRule type="expression" dxfId="956" priority="45">
      <formula>$B$21="Threshold"</formula>
    </cfRule>
    <cfRule type="expression" dxfId="955" priority="44">
      <formula>$B$21="Turnover and Pace Work"</formula>
    </cfRule>
    <cfRule type="expression" dxfId="954" priority="43">
      <formula>$B$21="Aerobic Running"</formula>
    </cfRule>
    <cfRule type="expression" dxfId="953" priority="42">
      <formula>$B$21="Stretching and Mobility"</formula>
    </cfRule>
    <cfRule type="expression" dxfId="952" priority="41">
      <formula>$B$21="Recovery"</formula>
    </cfRule>
  </conditionalFormatting>
  <conditionalFormatting sqref="A22:F22">
    <cfRule type="expression" dxfId="951" priority="40">
      <formula>$B$22="Speed Development"</formula>
    </cfRule>
    <cfRule type="expression" dxfId="950" priority="39">
      <formula>$B$22="Lactate Tolerance"</formula>
    </cfRule>
    <cfRule type="expression" dxfId="949" priority="38">
      <formula>$B$22="VO2 Max"</formula>
    </cfRule>
    <cfRule type="expression" dxfId="948" priority="37">
      <formula>$B$22="Threshold"</formula>
    </cfRule>
    <cfRule type="expression" dxfId="947" priority="36">
      <formula>$B$22="Turnover and Pace Work"</formula>
    </cfRule>
    <cfRule type="expression" dxfId="946" priority="35">
      <formula>$B$22="Aerobic Running"</formula>
    </cfRule>
    <cfRule type="expression" dxfId="945" priority="34">
      <formula>$B$22="Stretching and Mobility"</formula>
    </cfRule>
    <cfRule type="expression" dxfId="944" priority="33">
      <formula>$B$22="Recovery"</formula>
    </cfRule>
  </conditionalFormatting>
  <conditionalFormatting sqref="A23:F23">
    <cfRule type="expression" dxfId="943" priority="32">
      <formula>$B$23="Speed Development"</formula>
    </cfRule>
    <cfRule type="expression" dxfId="942" priority="31">
      <formula>$B$23="Lactate Tolerance"</formula>
    </cfRule>
    <cfRule type="expression" dxfId="941" priority="30">
      <formula>$B$23="VO2 Max"</formula>
    </cfRule>
    <cfRule type="expression" dxfId="940" priority="29">
      <formula>$B$23="Threshold"</formula>
    </cfRule>
    <cfRule type="expression" dxfId="939" priority="28">
      <formula>$B$23="Turnover and Pace Work"</formula>
    </cfRule>
    <cfRule type="expression" dxfId="938" priority="27">
      <formula>$B$23="Aerobic Running"</formula>
    </cfRule>
    <cfRule type="expression" dxfId="937" priority="26">
      <formula>$B$23="Stretching and Mobility"</formula>
    </cfRule>
    <cfRule type="expression" dxfId="936" priority="25">
      <formula>$B$23="Recovery"</formula>
    </cfRule>
  </conditionalFormatting>
  <conditionalFormatting sqref="A24:F24">
    <cfRule type="expression" dxfId="935" priority="24">
      <formula>$B$24="Speed Development"</formula>
    </cfRule>
    <cfRule type="expression" dxfId="934" priority="23">
      <formula>$B$24="Lactate Tolerance"</formula>
    </cfRule>
    <cfRule type="expression" dxfId="933" priority="22">
      <formula>$B$24="VO2 Max"</formula>
    </cfRule>
    <cfRule type="expression" dxfId="932" priority="21">
      <formula>$B$24="Threshold"</formula>
    </cfRule>
    <cfRule type="expression" dxfId="931" priority="20">
      <formula>$B$24="Turnover and Pace Work"</formula>
    </cfRule>
    <cfRule type="expression" dxfId="930" priority="19">
      <formula>$B$24="Aerobic Running"</formula>
    </cfRule>
    <cfRule type="expression" dxfId="929" priority="18">
      <formula>$B$24="Stretching and Mobility"</formula>
    </cfRule>
    <cfRule type="expression" dxfId="928" priority="17">
      <formula>$B$24="Recovery"</formula>
    </cfRule>
  </conditionalFormatting>
  <conditionalFormatting sqref="A25:F25">
    <cfRule type="expression" dxfId="927" priority="16">
      <formula>$B$25="Speed Development"</formula>
    </cfRule>
    <cfRule type="expression" dxfId="926" priority="15">
      <formula>$B$25="Lactate Tolerance"</formula>
    </cfRule>
    <cfRule type="expression" dxfId="925" priority="14">
      <formula>$B$25="VO2 Max"</formula>
    </cfRule>
    <cfRule type="expression" dxfId="924" priority="13">
      <formula>$B$25="Threshold"</formula>
    </cfRule>
    <cfRule type="expression" dxfId="923" priority="12">
      <formula>$B$25="Turnover and Pace Work"</formula>
    </cfRule>
    <cfRule type="expression" dxfId="922" priority="11">
      <formula>$B$25="Aerobic Running"</formula>
    </cfRule>
    <cfRule type="expression" dxfId="921" priority="10">
      <formula>$B$25="Stretching and Mobility"</formula>
    </cfRule>
    <cfRule type="expression" dxfId="920" priority="9">
      <formula>$B$25="Recovery"</formula>
    </cfRule>
  </conditionalFormatting>
  <conditionalFormatting sqref="A26:F26">
    <cfRule type="expression" dxfId="919" priority="8">
      <formula>$B$26="Speed Development"</formula>
    </cfRule>
    <cfRule type="expression" dxfId="918" priority="7">
      <formula>$B$26="Lactate Tolerance"</formula>
    </cfRule>
    <cfRule type="expression" dxfId="917" priority="6">
      <formula>$B$26="VO2 Max"</formula>
    </cfRule>
    <cfRule type="expression" dxfId="916" priority="5">
      <formula>$B$26="Threshold"</formula>
    </cfRule>
    <cfRule type="expression" dxfId="915" priority="4">
      <formula>$B$26="Turnover and Pace Work"</formula>
    </cfRule>
    <cfRule type="expression" dxfId="914" priority="3">
      <formula>$B$26="Aerobic Running"</formula>
    </cfRule>
    <cfRule type="expression" dxfId="913" priority="2">
      <formula>$B$26="Stretching and Mobility"</formula>
    </cfRule>
    <cfRule type="expression" dxfId="91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8CF746B-0D99-A344-A081-6E66EAE2D2BA}">
          <x14:formula1>
            <xm:f>Data!$B$2:$B$50</xm:f>
          </x14:formula1>
          <xm:sqref>A4:A32</xm:sqref>
        </x14:dataValidation>
        <x14:dataValidation type="list" allowBlank="1" showInputMessage="1" showErrorMessage="1" xr:uid="{7818999A-FFED-2F40-9ECE-925810DAB22D}">
          <x14:formula1>
            <xm:f>Data!$C$2:$C$50</xm:f>
          </x14:formula1>
          <xm:sqref>C4:C27</xm:sqref>
        </x14:dataValidation>
        <x14:dataValidation type="list" allowBlank="1" showInputMessage="1" showErrorMessage="1" xr:uid="{991D3151-5AC6-9F4A-A0A4-CA6C83F86132}">
          <x14:formula1>
            <xm:f>Data!$D$2:$D$50</xm:f>
          </x14:formula1>
          <xm:sqref>D4:D27</xm:sqref>
        </x14:dataValidation>
        <x14:dataValidation type="list" allowBlank="1" showInputMessage="1" showErrorMessage="1" xr:uid="{8CBF6BFE-2D7D-CE4A-B0C0-459DF8AAB3A4}">
          <x14:formula1>
            <xm:f>Data!$F$2:$F$50</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A47B-9646-8344-AA0E-23D6C06D2903}">
  <dimension ref="A1:T26"/>
  <sheetViews>
    <sheetView zoomScale="140" zoomScaleNormal="140" workbookViewId="0">
      <selection activeCell="E9" sqref="E9:F9"/>
    </sheetView>
  </sheetViews>
  <sheetFormatPr baseColWidth="10" defaultRowHeight="16"/>
  <cols>
    <col min="1" max="1" width="23.33203125" customWidth="1"/>
    <col min="2" max="2" width="25.5" customWidth="1"/>
    <col min="3" max="3" width="17.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5" customHeight="1">
      <c r="A1" s="20" t="s">
        <v>73</v>
      </c>
      <c r="B1" s="21">
        <v>45748</v>
      </c>
      <c r="C1" s="20" t="s">
        <v>97</v>
      </c>
      <c r="D1" s="20" t="s">
        <v>171</v>
      </c>
      <c r="E1" s="92" t="s">
        <v>193</v>
      </c>
      <c r="F1" s="92"/>
      <c r="G1" s="90" t="s">
        <v>53</v>
      </c>
      <c r="H1" s="91"/>
      <c r="I1" s="91"/>
      <c r="J1" s="91"/>
      <c r="L1" s="25" t="s">
        <v>39</v>
      </c>
      <c r="M1" s="89" t="s">
        <v>11</v>
      </c>
      <c r="N1" s="89"/>
      <c r="O1" s="89"/>
      <c r="P1" s="89"/>
      <c r="Q1" s="89" t="s">
        <v>12</v>
      </c>
      <c r="R1" s="89"/>
      <c r="S1" s="89"/>
      <c r="T1" s="89"/>
    </row>
    <row r="2" spans="1:20" ht="25" customHeight="1">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25" customHeight="1">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5" t="s">
        <v>196</v>
      </c>
      <c r="F4" s="85"/>
      <c r="G4" s="23">
        <v>30</v>
      </c>
      <c r="H4" s="23">
        <v>60</v>
      </c>
      <c r="I4" s="23">
        <v>3.5</v>
      </c>
      <c r="J4" s="23">
        <v>8</v>
      </c>
      <c r="K4" s="2"/>
      <c r="L4" s="27" t="s">
        <v>69</v>
      </c>
      <c r="M4" s="28">
        <f>SUMIF($B$4:$B$26,"Aerobic Running",G4:G26)</f>
        <v>30</v>
      </c>
      <c r="N4" s="28">
        <f>SUMIF($B$4:$B$26,"Aerobic Running",H4:H26)</f>
        <v>60</v>
      </c>
      <c r="O4" s="39">
        <f t="shared" ref="O4:O9" si="0">M4/$M$10</f>
        <v>0.967741935483871</v>
      </c>
      <c r="P4" s="39">
        <f t="shared" ref="P4:P10" si="1">N4/$N$10</f>
        <v>0.967741935483871</v>
      </c>
      <c r="Q4" s="28">
        <f>SUMIF($B$4:$B$26,"Aerobic Running",I4:I26)</f>
        <v>3.5</v>
      </c>
      <c r="R4" s="28">
        <f>SUMIF($B$4:$B$26,"Aerobic Running",J4:J26)</f>
        <v>8</v>
      </c>
      <c r="S4" s="39">
        <f>Q4/$Q$10</f>
        <v>0.93333333333333335</v>
      </c>
      <c r="T4" s="39">
        <f>R4/$R$10</f>
        <v>0.96969696969696972</v>
      </c>
    </row>
    <row r="5" spans="1:20" ht="50" customHeight="1">
      <c r="A5" s="6" t="s">
        <v>42</v>
      </c>
      <c r="B5" s="6" t="str">
        <f>_xlfn.XLOOKUP(A5,TrainingTable[Training Component],TrainingTable[Category of Training Stimulus],"")</f>
        <v>Turnover and Pace Work</v>
      </c>
      <c r="C5" s="6" t="s">
        <v>55</v>
      </c>
      <c r="D5" s="6" t="s">
        <v>67</v>
      </c>
      <c r="E5" s="85" t="s">
        <v>208</v>
      </c>
      <c r="F5" s="85"/>
      <c r="G5" s="23">
        <v>1</v>
      </c>
      <c r="H5" s="23">
        <v>2</v>
      </c>
      <c r="I5" s="23">
        <v>0.25</v>
      </c>
      <c r="J5" s="23">
        <v>0.25</v>
      </c>
      <c r="K5" s="2"/>
      <c r="L5" s="29" t="s">
        <v>34</v>
      </c>
      <c r="M5" s="30">
        <f>SUMIF($B$4:$B$26,"Turnover and Pace Work",G4:G26)</f>
        <v>1</v>
      </c>
      <c r="N5" s="30">
        <f>SUMIF($B$4:$B$26,"Turnover and Pace Work",H4:H26)</f>
        <v>2</v>
      </c>
      <c r="O5" s="40">
        <f t="shared" si="0"/>
        <v>3.2258064516129031E-2</v>
      </c>
      <c r="P5" s="40">
        <f t="shared" si="1"/>
        <v>3.2258064516129031E-2</v>
      </c>
      <c r="Q5" s="30">
        <f>SUMIF($B$4:$B$26,"Turnover and Pace Work",I4:I26)</f>
        <v>0.25</v>
      </c>
      <c r="R5" s="30">
        <f>SUMIF($B$4:$B$26,"Turnover and Pace Work",J4:J26)</f>
        <v>0.25</v>
      </c>
      <c r="S5" s="40">
        <f t="shared" ref="S5:S10" si="2">Q5/$Q$10</f>
        <v>6.6666666666666666E-2</v>
      </c>
      <c r="T5" s="40">
        <f t="shared" ref="T5:T10" si="3">R5/$R$10</f>
        <v>3.0303030303030304E-2</v>
      </c>
    </row>
    <row r="6" spans="1:20" ht="50" customHeight="1">
      <c r="A6" s="6" t="s">
        <v>21</v>
      </c>
      <c r="B6" s="6" t="str">
        <f>_xlfn.XLOOKUP(A6,TrainingTable[Training Component],TrainingTable[Category of Training Stimulus],"")</f>
        <v>Stretching and Mobility</v>
      </c>
      <c r="C6" s="6" t="s">
        <v>55</v>
      </c>
      <c r="D6" s="6" t="s">
        <v>64</v>
      </c>
      <c r="E6" s="85" t="s">
        <v>207</v>
      </c>
      <c r="F6" s="85"/>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5"/>
      <c r="F10" s="85"/>
      <c r="G10" s="23"/>
      <c r="H10" s="23"/>
      <c r="I10" s="23"/>
      <c r="J10" s="23"/>
      <c r="K10" s="2"/>
      <c r="L10" s="46" t="s">
        <v>72</v>
      </c>
      <c r="M10" s="23">
        <f>SUM(M4:M9)</f>
        <v>31</v>
      </c>
      <c r="N10" s="23">
        <f>SUM(N4:N9)</f>
        <v>62</v>
      </c>
      <c r="O10" s="47">
        <f>M10/M10</f>
        <v>1</v>
      </c>
      <c r="P10" s="45">
        <f t="shared" si="1"/>
        <v>1</v>
      </c>
      <c r="Q10" s="23">
        <f>SUM(Q4:Q9)</f>
        <v>3.75</v>
      </c>
      <c r="R10" s="23">
        <f>SUM(R4:R9)</f>
        <v>8.25</v>
      </c>
      <c r="S10" s="47">
        <f t="shared" si="2"/>
        <v>1</v>
      </c>
      <c r="T10" s="47">
        <f t="shared" si="3"/>
        <v>1</v>
      </c>
    </row>
    <row r="11" spans="1:20" ht="50" customHeight="1">
      <c r="A11" s="6"/>
      <c r="B11" s="6" t="str">
        <f>_xlfn.XLOOKUP(A11,TrainingTable[Training Component],TrainingTable[Category of Training Stimulus],"")</f>
        <v/>
      </c>
      <c r="C11" s="6"/>
      <c r="D11" s="6"/>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911" priority="224">
      <formula>$B$4="Speed Development"</formula>
    </cfRule>
    <cfRule type="expression" dxfId="910" priority="223">
      <formula>$B$4="Lactate Tolerance"</formula>
    </cfRule>
    <cfRule type="expression" dxfId="909" priority="222">
      <formula>$B$4="VO2 Max"</formula>
    </cfRule>
    <cfRule type="expression" dxfId="908" priority="221">
      <formula>$B$4="Threshold"</formula>
    </cfRule>
    <cfRule type="expression" dxfId="907" priority="220">
      <formula>$B$4="Turnover and Pace Work"</formula>
    </cfRule>
    <cfRule type="expression" dxfId="906" priority="219">
      <formula>$B$4="Aerobic Running"</formula>
    </cfRule>
    <cfRule type="expression" dxfId="905" priority="218">
      <formula>$B$4="Stretching and Mobility"</formula>
    </cfRule>
    <cfRule type="expression" dxfId="904" priority="217">
      <formula>$B$4="Recovery"</formula>
    </cfRule>
  </conditionalFormatting>
  <conditionalFormatting sqref="A5:F5">
    <cfRule type="expression" dxfId="903" priority="212">
      <formula>$B$5="Turnover and Pace Work"</formula>
    </cfRule>
    <cfRule type="expression" dxfId="902" priority="215">
      <formula>$B$5="Lactate Tolerance"</formula>
    </cfRule>
    <cfRule type="expression" dxfId="901" priority="214">
      <formula>$B$5="VO2 Max"</formula>
    </cfRule>
    <cfRule type="expression" dxfId="900" priority="213">
      <formula>$B$5="Threshold"</formula>
    </cfRule>
    <cfRule type="expression" dxfId="899" priority="216">
      <formula>$B$5="Speed Development"</formula>
    </cfRule>
    <cfRule type="expression" dxfId="898" priority="211">
      <formula>$B$5="Aerobic Running"</formula>
    </cfRule>
    <cfRule type="expression" dxfId="897" priority="210">
      <formula>$B$5="Stretching and Mobility"</formula>
    </cfRule>
    <cfRule type="expression" dxfId="896" priority="209">
      <formula>$B$5="Recovery"</formula>
    </cfRule>
  </conditionalFormatting>
  <conditionalFormatting sqref="A6:F6">
    <cfRule type="expression" dxfId="895" priority="208">
      <formula>$B$6="Speed Development"</formula>
    </cfRule>
    <cfRule type="expression" dxfId="894" priority="207">
      <formula>$B$6="Lactate Tolerance"</formula>
    </cfRule>
    <cfRule type="expression" dxfId="893" priority="206">
      <formula>$B$6="VO2 Max"</formula>
    </cfRule>
    <cfRule type="expression" dxfId="892" priority="205">
      <formula>$B$6="Threshold"</formula>
    </cfRule>
    <cfRule type="expression" dxfId="891" priority="204">
      <formula>$B$6="Turnover and Pace Work"</formula>
    </cfRule>
    <cfRule type="expression" dxfId="890" priority="203">
      <formula>$B$6="Aerobic Running"</formula>
    </cfRule>
    <cfRule type="expression" dxfId="889" priority="202">
      <formula>$B$6="Stretching and Mobility"</formula>
    </cfRule>
    <cfRule type="expression" dxfId="888" priority="201">
      <formula>$B$6="Recovery"</formula>
    </cfRule>
  </conditionalFormatting>
  <conditionalFormatting sqref="A7:F8">
    <cfRule type="expression" dxfId="887" priority="1">
      <formula>$B$7="Recovery"</formula>
    </cfRule>
    <cfRule type="expression" dxfId="886" priority="7">
      <formula>$B$7="Lactate Tolerance"</formula>
    </cfRule>
    <cfRule type="expression" dxfId="885" priority="2">
      <formula>$B$7="Stretching and Mobility"</formula>
    </cfRule>
    <cfRule type="expression" dxfId="884" priority="8">
      <formula>$B$7="Speed Development"</formula>
    </cfRule>
    <cfRule type="expression" dxfId="883" priority="4">
      <formula>$B$7="Turnover and Pace Work"</formula>
    </cfRule>
    <cfRule type="expression" dxfId="882" priority="5">
      <formula>$B$7="Threshold"</formula>
    </cfRule>
    <cfRule type="expression" dxfId="881" priority="6">
      <formula>$B$7="VO2 Max"</formula>
    </cfRule>
    <cfRule type="expression" dxfId="880" priority="3">
      <formula>$B$7="Aerobic Running"</formula>
    </cfRule>
  </conditionalFormatting>
  <conditionalFormatting sqref="A9:F9">
    <cfRule type="expression" dxfId="879" priority="184">
      <formula>$B$9="Speed Development"</formula>
    </cfRule>
    <cfRule type="expression" dxfId="878" priority="183">
      <formula>$B$9="Lactate Tolerance"</formula>
    </cfRule>
    <cfRule type="expression" dxfId="877" priority="182">
      <formula>$B$9="VO2 Max"</formula>
    </cfRule>
    <cfRule type="expression" dxfId="876" priority="181">
      <formula>$B$9="Threshold"</formula>
    </cfRule>
    <cfRule type="expression" dxfId="875" priority="180">
      <formula>$B$9="Turnover and Pace Work"</formula>
    </cfRule>
    <cfRule type="expression" dxfId="874" priority="179">
      <formula>$B$9="Aerobic Running"</formula>
    </cfRule>
    <cfRule type="expression" dxfId="873" priority="178">
      <formula>$B$9="Stretching and Mobility"</formula>
    </cfRule>
    <cfRule type="expression" dxfId="872" priority="177">
      <formula>$B$9="Recovery"</formula>
    </cfRule>
  </conditionalFormatting>
  <conditionalFormatting sqref="A10:F10">
    <cfRule type="expression" dxfId="871" priority="173">
      <formula>$B$10="Threshold"</formula>
    </cfRule>
    <cfRule type="expression" dxfId="870" priority="175">
      <formula>$B$10="Lactate Tolerance"</formula>
    </cfRule>
    <cfRule type="expression" dxfId="869" priority="174">
      <formula>$B$10="VO2 Max"</formula>
    </cfRule>
    <cfRule type="expression" dxfId="868" priority="176">
      <formula>$B$10="Speed Development"</formula>
    </cfRule>
    <cfRule type="expression" dxfId="867" priority="172">
      <formula>$B$10="Turnover and Pace Work"</formula>
    </cfRule>
    <cfRule type="expression" dxfId="866" priority="171">
      <formula>$B$10="Aerobic Running"</formula>
    </cfRule>
    <cfRule type="expression" dxfId="865" priority="170">
      <formula>$B$10="Stretching and Mobility"</formula>
    </cfRule>
    <cfRule type="expression" dxfId="864" priority="169">
      <formula>$B$10="Recovery"</formula>
    </cfRule>
  </conditionalFormatting>
  <conditionalFormatting sqref="A11:F11">
    <cfRule type="expression" dxfId="863" priority="161">
      <formula>$B$11="Recovery"</formula>
    </cfRule>
    <cfRule type="expression" dxfId="862" priority="168">
      <formula>$B$11="Speed Development"</formula>
    </cfRule>
    <cfRule type="expression" dxfId="861" priority="167">
      <formula>$B$11="Lactate Tolerance"</formula>
    </cfRule>
    <cfRule type="expression" dxfId="860" priority="166">
      <formula>$B$11="VO2 Max"</formula>
    </cfRule>
    <cfRule type="expression" dxfId="859" priority="165">
      <formula>$B$11="Threshold"</formula>
    </cfRule>
    <cfRule type="expression" dxfId="858" priority="164">
      <formula>$B$11="Turnover and Pace Work"</formula>
    </cfRule>
    <cfRule type="expression" dxfId="857" priority="163">
      <formula>$B$11="Aerobic Running"</formula>
    </cfRule>
    <cfRule type="expression" dxfId="856" priority="162">
      <formula>$B$11="Stretching and Mobility"</formula>
    </cfRule>
  </conditionalFormatting>
  <conditionalFormatting sqref="A12:F12">
    <cfRule type="expression" dxfId="855" priority="153">
      <formula>$B$12="Recovery"</formula>
    </cfRule>
    <cfRule type="expression" dxfId="854" priority="160">
      <formula>$B$12="Speed Development"</formula>
    </cfRule>
    <cfRule type="expression" dxfId="853" priority="159">
      <formula>$B$12="Lactate Tolerance"</formula>
    </cfRule>
    <cfRule type="expression" dxfId="852" priority="158">
      <formula>$B$12="VO2 Max"</formula>
    </cfRule>
    <cfRule type="expression" dxfId="851" priority="157">
      <formula>$B$12="Threshold"</formula>
    </cfRule>
    <cfRule type="expression" dxfId="850" priority="156">
      <formula>$B$12="Turnover and Pace Work"</formula>
    </cfRule>
    <cfRule type="expression" dxfId="849" priority="155">
      <formula>$B$12="Aerobic Running"</formula>
    </cfRule>
    <cfRule type="expression" dxfId="848" priority="154">
      <formula>$B$12="Stretching and Mobility"</formula>
    </cfRule>
  </conditionalFormatting>
  <conditionalFormatting sqref="A13:F13">
    <cfRule type="expression" dxfId="847" priority="149">
      <formula>$B$13="Threshold"</formula>
    </cfRule>
    <cfRule type="expression" dxfId="846" priority="151">
      <formula>$B$13="Lactate Tolerance"</formula>
    </cfRule>
    <cfRule type="expression" dxfId="845" priority="150">
      <formula>$B$13="VO2 Max"</formula>
    </cfRule>
    <cfRule type="expression" dxfId="844" priority="152">
      <formula>$B$13="Speed Development"</formula>
    </cfRule>
    <cfRule type="expression" dxfId="843" priority="148">
      <formula>$B$13="Turnover and Pace Work"</formula>
    </cfRule>
    <cfRule type="expression" dxfId="842" priority="147">
      <formula>$B$13="Aerobic Running"</formula>
    </cfRule>
    <cfRule type="expression" dxfId="841" priority="146">
      <formula>$B$13="Stretching and Mobility"</formula>
    </cfRule>
    <cfRule type="expression" dxfId="840" priority="145">
      <formula>$B$13="Recovery"</formula>
    </cfRule>
  </conditionalFormatting>
  <conditionalFormatting sqref="A14:F14">
    <cfRule type="expression" dxfId="839" priority="137">
      <formula>$B$14="Recovery"</formula>
    </cfRule>
    <cfRule type="expression" dxfId="838" priority="144">
      <formula>$B$14="Speed Development"</formula>
    </cfRule>
    <cfRule type="expression" dxfId="837" priority="143">
      <formula>$B$14="Lactate Tolerance"</formula>
    </cfRule>
    <cfRule type="expression" dxfId="836" priority="142">
      <formula>$B$14="VO2 Max"</formula>
    </cfRule>
    <cfRule type="expression" dxfId="835" priority="141">
      <formula>$B$14="Threshold"</formula>
    </cfRule>
    <cfRule type="expression" dxfId="834" priority="140">
      <formula>$B$14="Turnover and Pace Work"</formula>
    </cfRule>
    <cfRule type="expression" dxfId="833" priority="139">
      <formula>$B$14="Aerobic Running"</formula>
    </cfRule>
    <cfRule type="expression" dxfId="832" priority="138">
      <formula>$B$14="Stretching and Mobility"</formula>
    </cfRule>
  </conditionalFormatting>
  <conditionalFormatting sqref="A15:F15">
    <cfRule type="expression" dxfId="831" priority="133">
      <formula>$B$15="Threshold"</formula>
    </cfRule>
    <cfRule type="expression" dxfId="830" priority="136">
      <formula>$B$15="Speed Development"</formula>
    </cfRule>
    <cfRule type="expression" dxfId="829" priority="135">
      <formula>$B$15="Lactate Tolerance"</formula>
    </cfRule>
    <cfRule type="expression" dxfId="828" priority="134">
      <formula>$B$15="VO2 Max"</formula>
    </cfRule>
    <cfRule type="expression" dxfId="827" priority="132">
      <formula>$B$15="Turnover and Pace Work"</formula>
    </cfRule>
    <cfRule type="expression" dxfId="826" priority="131">
      <formula>$B$15="Aerobic Running"</formula>
    </cfRule>
    <cfRule type="expression" dxfId="825" priority="130">
      <formula>$B$15="Stretching and Mobility"</formula>
    </cfRule>
    <cfRule type="expression" dxfId="824" priority="129">
      <formula>$B$15="Recovery"</formula>
    </cfRule>
  </conditionalFormatting>
  <conditionalFormatting sqref="A16:F16">
    <cfRule type="expression" dxfId="823" priority="128">
      <formula>$B$16="Speed Development"</formula>
    </cfRule>
    <cfRule type="expression" dxfId="822" priority="127">
      <formula>$B$16="Lactate Tolerance"</formula>
    </cfRule>
    <cfRule type="expression" dxfId="821" priority="126">
      <formula>$B$16="VO2 Max"</formula>
    </cfRule>
    <cfRule type="expression" dxfId="820" priority="125">
      <formula>$B$16="Threshold"</formula>
    </cfRule>
    <cfRule type="expression" dxfId="819" priority="124">
      <formula>$B$16="Turnover and Pace Work"</formula>
    </cfRule>
    <cfRule type="expression" dxfId="818" priority="123">
      <formula>$B$16="Aerobic Running"</formula>
    </cfRule>
    <cfRule type="expression" dxfId="817" priority="121">
      <formula>$B$16="Recovery"</formula>
    </cfRule>
    <cfRule type="expression" dxfId="816" priority="122">
      <formula>$B$16="Stretching and Mobility"</formula>
    </cfRule>
  </conditionalFormatting>
  <conditionalFormatting sqref="A17:F17">
    <cfRule type="expression" dxfId="815" priority="120">
      <formula>$B$17="Speed Development"</formula>
    </cfRule>
    <cfRule type="expression" dxfId="814" priority="119">
      <formula>$B$17="Lactate Tolerance"</formula>
    </cfRule>
    <cfRule type="expression" dxfId="813" priority="118">
      <formula>$B$17="VO2 Max"</formula>
    </cfRule>
    <cfRule type="expression" dxfId="812" priority="117">
      <formula>$B$17="Threshold"</formula>
    </cfRule>
    <cfRule type="expression" dxfId="811" priority="116">
      <formula>$B$17="Turnover and Pace Work"</formula>
    </cfRule>
    <cfRule type="expression" dxfId="810" priority="115">
      <formula>$B$17="Aerobic Running"</formula>
    </cfRule>
    <cfRule type="expression" dxfId="809" priority="114">
      <formula>$B$17="Stretching and Mobility"</formula>
    </cfRule>
    <cfRule type="expression" dxfId="808" priority="113">
      <formula>$B$17="Recovery"</formula>
    </cfRule>
  </conditionalFormatting>
  <conditionalFormatting sqref="A18:F18">
    <cfRule type="expression" dxfId="807" priority="109">
      <formula>$B$18="Threshold"</formula>
    </cfRule>
    <cfRule type="expression" dxfId="806" priority="110">
      <formula>$B$18="VO2 Max"</formula>
    </cfRule>
    <cfRule type="expression" dxfId="805" priority="105">
      <formula>$B$18="Recovery"</formula>
    </cfRule>
    <cfRule type="expression" dxfId="804" priority="106">
      <formula>$B$18="Stretching and Mobility"</formula>
    </cfRule>
    <cfRule type="expression" dxfId="803" priority="111">
      <formula>$B$18="Lactate Tolerance"</formula>
    </cfRule>
    <cfRule type="expression" dxfId="802" priority="112">
      <formula>$B$18="Speed Development"</formula>
    </cfRule>
    <cfRule type="expression" dxfId="801" priority="107">
      <formula>$B$18="Aerobic Running"</formula>
    </cfRule>
    <cfRule type="expression" dxfId="800" priority="108">
      <formula>$B$18="Turnover and Pace Work"</formula>
    </cfRule>
  </conditionalFormatting>
  <conditionalFormatting sqref="A19:F19">
    <cfRule type="expression" dxfId="799" priority="104">
      <formula>$B$19="Speed Development"</formula>
    </cfRule>
    <cfRule type="expression" dxfId="798" priority="103">
      <formula>$B$19="Lactate Tolerance"</formula>
    </cfRule>
    <cfRule type="expression" dxfId="797" priority="102">
      <formula>$B$19="VO2 Max"</formula>
    </cfRule>
    <cfRule type="expression" dxfId="796" priority="101">
      <formula>$B$19="Threshold"</formula>
    </cfRule>
    <cfRule type="expression" dxfId="795" priority="100">
      <formula>$B$19="Turnover and Pace Work"</formula>
    </cfRule>
    <cfRule type="expression" dxfId="794" priority="99">
      <formula>$B$19="Aerobic Running"</formula>
    </cfRule>
    <cfRule type="expression" dxfId="793" priority="98">
      <formula>$B$19="Stretching and Mobility"</formula>
    </cfRule>
    <cfRule type="expression" dxfId="792" priority="97">
      <formula>$B$19="Recovery"</formula>
    </cfRule>
  </conditionalFormatting>
  <conditionalFormatting sqref="A20:F20">
    <cfRule type="expression" dxfId="791" priority="93">
      <formula>$B$20="Threshold"</formula>
    </cfRule>
    <cfRule type="expression" dxfId="790" priority="96">
      <formula>$B$20="Speed Development"</formula>
    </cfRule>
    <cfRule type="expression" dxfId="789" priority="95">
      <formula>$B$20="Lactate Tolerance"</formula>
    </cfRule>
    <cfRule type="expression" dxfId="788" priority="94">
      <formula>$B$20="VO2 Max"</formula>
    </cfRule>
    <cfRule type="expression" dxfId="787" priority="92">
      <formula>$B$20="Turnover and Pace Work"</formula>
    </cfRule>
    <cfRule type="expression" dxfId="786" priority="91">
      <formula>$B$20="Aerobic Running"</formula>
    </cfRule>
    <cfRule type="expression" dxfId="785" priority="90">
      <formula>$B$20="Stretching and Mobility"</formula>
    </cfRule>
    <cfRule type="expression" dxfId="784" priority="89">
      <formula>$B$20="Recovery"</formula>
    </cfRule>
  </conditionalFormatting>
  <conditionalFormatting sqref="A21:F21">
    <cfRule type="expression" dxfId="783" priority="88">
      <formula>$B$21="Speed Development"</formula>
    </cfRule>
    <cfRule type="expression" dxfId="782" priority="87">
      <formula>$B$21="Lactate Tolerance"</formula>
    </cfRule>
    <cfRule type="expression" dxfId="781" priority="86">
      <formula>$B$21="VO2 Max"</formula>
    </cfRule>
    <cfRule type="expression" dxfId="780" priority="85">
      <formula>$B$21="Threshold"</formula>
    </cfRule>
    <cfRule type="expression" dxfId="779" priority="84">
      <formula>$B$21="Turnover and Pace Work"</formula>
    </cfRule>
    <cfRule type="expression" dxfId="778" priority="83">
      <formula>$B$21="Aerobic Running"</formula>
    </cfRule>
    <cfRule type="expression" dxfId="777" priority="82">
      <formula>$B$21="Stretching and Mobility"</formula>
    </cfRule>
    <cfRule type="expression" dxfId="776" priority="81">
      <formula>$B$21="Recovery"</formula>
    </cfRule>
  </conditionalFormatting>
  <conditionalFormatting sqref="A22:F22">
    <cfRule type="expression" dxfId="775" priority="73">
      <formula>$B$22="Recovery"</formula>
    </cfRule>
    <cfRule type="expression" dxfId="774" priority="80">
      <formula>$B$22="Speed Development"</formula>
    </cfRule>
    <cfRule type="expression" dxfId="773" priority="79">
      <formula>$B$22="Lactate Tolerance"</formula>
    </cfRule>
    <cfRule type="expression" dxfId="772" priority="78">
      <formula>$B$22="VO2 Max"</formula>
    </cfRule>
    <cfRule type="expression" dxfId="771" priority="77">
      <formula>$B$22="Threshold"</formula>
    </cfRule>
    <cfRule type="expression" dxfId="770" priority="76">
      <formula>$B$22="Turnover and Pace Work"</formula>
    </cfRule>
    <cfRule type="expression" dxfId="769" priority="75">
      <formula>$B$22="Aerobic Running"</formula>
    </cfRule>
    <cfRule type="expression" dxfId="768" priority="74">
      <formula>$B$22="Stretching and Mobility"</formula>
    </cfRule>
  </conditionalFormatting>
  <conditionalFormatting sqref="A23:F23">
    <cfRule type="expression" dxfId="767" priority="65">
      <formula>$B$23="Recovery"</formula>
    </cfRule>
    <cfRule type="expression" dxfId="766" priority="72">
      <formula>$B$23="Speed Development"</formula>
    </cfRule>
    <cfRule type="expression" dxfId="765" priority="71">
      <formula>$B$23="Lactate Tolerance"</formula>
    </cfRule>
    <cfRule type="expression" dxfId="764" priority="70">
      <formula>$B$23="VO2 Max"</formula>
    </cfRule>
    <cfRule type="expression" dxfId="763" priority="69">
      <formula>$B$23="Threshold"</formula>
    </cfRule>
    <cfRule type="expression" dxfId="762" priority="68">
      <formula>$B$23="Turnover and Pace Work"</formula>
    </cfRule>
    <cfRule type="expression" dxfId="761" priority="67">
      <formula>$B$23="Aerobic Running"</formula>
    </cfRule>
    <cfRule type="expression" dxfId="760" priority="66">
      <formula>$B$23="Stretching and Mobility"</formula>
    </cfRule>
  </conditionalFormatting>
  <conditionalFormatting sqref="A24:F24">
    <cfRule type="expression" dxfId="759" priority="57">
      <formula>$B$24="Recovery"</formula>
    </cfRule>
    <cfRule type="expression" dxfId="758" priority="63">
      <formula>$B$24="Lactate Tolerance"</formula>
    </cfRule>
    <cfRule type="expression" dxfId="757" priority="62">
      <formula>$B$24="VO2 Max"</formula>
    </cfRule>
    <cfRule type="expression" dxfId="756" priority="61">
      <formula>$B$24="Threshold"</formula>
    </cfRule>
    <cfRule type="expression" dxfId="755" priority="60">
      <formula>$B$24="Turnover and Pace Work"</formula>
    </cfRule>
    <cfRule type="expression" dxfId="754" priority="59">
      <formula>$B$24="Aerobic Running"</formula>
    </cfRule>
    <cfRule type="expression" dxfId="753" priority="58">
      <formula>$B$24="Stretching and Mobility"</formula>
    </cfRule>
    <cfRule type="expression" dxfId="752" priority="64">
      <formula>$B$24="Speed Development"</formula>
    </cfRule>
  </conditionalFormatting>
  <conditionalFormatting sqref="A25:F25">
    <cfRule type="expression" dxfId="751" priority="56">
      <formula>$B$25="Speed Development"</formula>
    </cfRule>
    <cfRule type="expression" dxfId="750" priority="55">
      <formula>$B$25="Lactate Tolerance"</formula>
    </cfRule>
    <cfRule type="expression" dxfId="749" priority="54">
      <formula>$B$25="VO2 Max"</formula>
    </cfRule>
    <cfRule type="expression" dxfId="748" priority="53">
      <formula>$B$25="Threshold"</formula>
    </cfRule>
    <cfRule type="expression" dxfId="747" priority="52">
      <formula>$B$25="Turnover and Pace Work"</formula>
    </cfRule>
    <cfRule type="expression" dxfId="746" priority="51">
      <formula>$B$25="Aerobic Running"</formula>
    </cfRule>
    <cfRule type="expression" dxfId="745" priority="50">
      <formula>$B$25="Stretching and Mobility"</formula>
    </cfRule>
    <cfRule type="expression" dxfId="744" priority="49">
      <formula>$B$25="Recovery"</formula>
    </cfRule>
  </conditionalFormatting>
  <conditionalFormatting sqref="A26:F26">
    <cfRule type="expression" dxfId="743" priority="41">
      <formula>$B$26="Recovery"</formula>
    </cfRule>
    <cfRule type="expression" dxfId="742" priority="48">
      <formula>$B$26="Speed Development"</formula>
    </cfRule>
    <cfRule type="expression" dxfId="741" priority="47">
      <formula>$B$26="Lactate Tolerance"</formula>
    </cfRule>
    <cfRule type="expression" dxfId="740" priority="46">
      <formula>$B$26="VO2 Max"</formula>
    </cfRule>
    <cfRule type="expression" dxfId="739" priority="45">
      <formula>$B$26="Threshold"</formula>
    </cfRule>
    <cfRule type="expression" dxfId="738" priority="44">
      <formula>$B$26="Turnover and Pace Work"</formula>
    </cfRule>
    <cfRule type="expression" dxfId="737" priority="43">
      <formula>$B$26="Aerobic Running"</formula>
    </cfRule>
    <cfRule type="expression" dxfId="736" priority="42">
      <formula>$B$26="Stretching and Mobility"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29C30560-7250-5A48-8F56-DBDD72F79E69}">
          <x14:formula1>
            <xm:f>Data!$F$2:$F$50</xm:f>
          </x14:formula1>
          <xm:sqref>C1</xm:sqref>
        </x14:dataValidation>
        <x14:dataValidation type="list" allowBlank="1" showInputMessage="1" showErrorMessage="1" xr:uid="{0AA992B0-B074-1447-AFC4-6DCE7A2FDAD3}">
          <x14:formula1>
            <xm:f>Data!$D$2:$D$50</xm:f>
          </x14:formula1>
          <xm:sqref>D4:D26</xm:sqref>
        </x14:dataValidation>
        <x14:dataValidation type="list" allowBlank="1" showInputMessage="1" showErrorMessage="1" xr:uid="{D40F7B1A-0C10-7D42-BBF6-282C33C4B83C}">
          <x14:formula1>
            <xm:f>Data!$C$2:$C$50</xm:f>
          </x14:formula1>
          <xm:sqref>C4:C26</xm:sqref>
        </x14:dataValidation>
        <x14:dataValidation type="list" allowBlank="1" showInputMessage="1" showErrorMessage="1" xr:uid="{9CB87C14-AD13-384F-B3A9-A79909B141AD}">
          <x14:formula1>
            <xm:f>Data!$B$2:$B$50</xm:f>
          </x14:formula1>
          <xm:sqref>A4:A26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5A-5AB4-DD46-B6B9-BE07FDD74A0F}">
  <dimension ref="A1:T26"/>
  <sheetViews>
    <sheetView zoomScale="140" zoomScaleNormal="140" workbookViewId="0">
      <selection activeCell="A8" sqref="A8"/>
    </sheetView>
  </sheetViews>
  <sheetFormatPr baseColWidth="10" defaultRowHeight="16"/>
  <cols>
    <col min="1" max="1" width="23.33203125" customWidth="1"/>
    <col min="2" max="2" width="25.5" customWidth="1"/>
    <col min="3" max="3" width="18.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74</v>
      </c>
      <c r="B1" s="21">
        <v>45749</v>
      </c>
      <c r="C1" s="20" t="s">
        <v>93</v>
      </c>
      <c r="D1" s="20" t="s">
        <v>61</v>
      </c>
      <c r="E1" s="92" t="s">
        <v>193</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5" t="s">
        <v>194</v>
      </c>
      <c r="F4" s="85"/>
      <c r="G4" s="23">
        <v>45</v>
      </c>
      <c r="H4" s="23">
        <v>60</v>
      </c>
      <c r="I4" s="23">
        <v>5</v>
      </c>
      <c r="J4" s="23">
        <v>8</v>
      </c>
      <c r="K4" s="2"/>
      <c r="L4" s="27" t="s">
        <v>69</v>
      </c>
      <c r="M4" s="28">
        <f>SUMIF($B$4:$B$26,"Aerobic Running",G4:G26)</f>
        <v>45</v>
      </c>
      <c r="N4" s="28">
        <f>SUMIF($B$4:$B$26,"Aerobic Running",H4:H26)</f>
        <v>60</v>
      </c>
      <c r="O4" s="39">
        <f t="shared" ref="O4:O9" si="0">M4/$M$10</f>
        <v>0.97826086956521741</v>
      </c>
      <c r="P4" s="39">
        <f t="shared" ref="P4:P10" si="1">N4/$N$10</f>
        <v>0.967741935483871</v>
      </c>
      <c r="Q4" s="28">
        <f>SUMIF($B$4:$B$26,"Aerobic Running",I4:I26)</f>
        <v>5</v>
      </c>
      <c r="R4" s="28">
        <f>SUMIF($B$4:$B$26,"Aerobic Running",J4:J26)</f>
        <v>8</v>
      </c>
      <c r="S4" s="39">
        <f>Q4/$Q$10</f>
        <v>0.98039215686274517</v>
      </c>
      <c r="T4" s="39">
        <f>R4/$R$10</f>
        <v>0.97560975609756106</v>
      </c>
    </row>
    <row r="5" spans="1:20" ht="50" customHeight="1">
      <c r="A5" s="6" t="s">
        <v>177</v>
      </c>
      <c r="B5" s="6" t="str">
        <f>_xlfn.XLOOKUP(A5,TrainingTable[Training Component],TrainingTable[Category of Training Stimulus],"")</f>
        <v>Turnover and Pace Work</v>
      </c>
      <c r="C5" s="6" t="s">
        <v>55</v>
      </c>
      <c r="D5" s="6" t="s">
        <v>65</v>
      </c>
      <c r="E5" s="85" t="s">
        <v>209</v>
      </c>
      <c r="F5" s="85"/>
      <c r="G5" s="23">
        <v>1</v>
      </c>
      <c r="H5" s="23">
        <v>2</v>
      </c>
      <c r="I5" s="23">
        <v>0.1</v>
      </c>
      <c r="J5" s="23">
        <v>0.2</v>
      </c>
      <c r="K5" s="2"/>
      <c r="L5" s="29" t="s">
        <v>34</v>
      </c>
      <c r="M5" s="30">
        <f>SUMIF($B$4:$B$26,"Turnover and Pace Work",G4:G26)</f>
        <v>1</v>
      </c>
      <c r="N5" s="30">
        <f>SUMIF($B$4:$B$26,"Turnover and Pace Work",H4:H26)</f>
        <v>2</v>
      </c>
      <c r="O5" s="40">
        <f t="shared" si="0"/>
        <v>2.1739130434782608E-2</v>
      </c>
      <c r="P5" s="40">
        <f t="shared" si="1"/>
        <v>3.2258064516129031E-2</v>
      </c>
      <c r="Q5" s="30">
        <f>SUMIF($B$4:$B$26,"Turnover and Pace Work",I4:I26)</f>
        <v>0.1</v>
      </c>
      <c r="R5" s="30">
        <f>SUMIF($B$4:$B$26,"Turnover and Pace Work",J4:J26)</f>
        <v>0.2</v>
      </c>
      <c r="S5" s="40">
        <f t="shared" ref="S5:S10" si="2">Q5/$Q$10</f>
        <v>1.9607843137254905E-2</v>
      </c>
      <c r="T5" s="40">
        <f t="shared" ref="T5:T10" si="3">R5/$R$10</f>
        <v>2.4390243902439029E-2</v>
      </c>
    </row>
    <row r="6" spans="1:20" ht="50" customHeight="1">
      <c r="A6" s="6" t="s">
        <v>21</v>
      </c>
      <c r="B6" s="6" t="str">
        <f>_xlfn.XLOOKUP(A6,TrainingTable[Training Component],TrainingTable[Category of Training Stimulus],"")</f>
        <v>Stretching and Mobility</v>
      </c>
      <c r="C6" s="6" t="s">
        <v>55</v>
      </c>
      <c r="D6" s="6" t="s">
        <v>64</v>
      </c>
      <c r="E6" s="85" t="s">
        <v>192</v>
      </c>
      <c r="F6" s="85"/>
      <c r="G6" s="23">
        <v>5</v>
      </c>
      <c r="H6" s="23">
        <v>10</v>
      </c>
      <c r="I6" s="23">
        <v>1</v>
      </c>
      <c r="J6" s="23">
        <v>2</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5"/>
      <c r="F10" s="85"/>
      <c r="G10" s="23"/>
      <c r="H10" s="23"/>
      <c r="I10" s="23"/>
      <c r="J10" s="23"/>
      <c r="K10" s="2"/>
      <c r="L10" s="46" t="s">
        <v>72</v>
      </c>
      <c r="M10" s="23">
        <f>SUM(M4:M9)</f>
        <v>46</v>
      </c>
      <c r="N10" s="23">
        <f>SUM(N4:N9)</f>
        <v>62</v>
      </c>
      <c r="O10" s="47">
        <f>M10/M10</f>
        <v>1</v>
      </c>
      <c r="P10" s="45">
        <f t="shared" si="1"/>
        <v>1</v>
      </c>
      <c r="Q10" s="23">
        <f>SUM(Q4:Q9)</f>
        <v>5.0999999999999996</v>
      </c>
      <c r="R10" s="23">
        <f>SUM(R4:R9)</f>
        <v>8.1999999999999993</v>
      </c>
      <c r="S10" s="47">
        <f t="shared" si="2"/>
        <v>1</v>
      </c>
      <c r="T10" s="47">
        <f t="shared" si="3"/>
        <v>1</v>
      </c>
    </row>
    <row r="11" spans="1:20" ht="50" customHeight="1">
      <c r="A11" s="6"/>
      <c r="B11" s="6" t="str">
        <f>_xlfn.XLOOKUP(A11,TrainingTable[Training Component],TrainingTable[Category of Training Stimulus],"")</f>
        <v/>
      </c>
      <c r="C11" s="6"/>
      <c r="D11" s="6"/>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735" priority="184">
      <formula>$B$4="Speed Development"</formula>
    </cfRule>
    <cfRule type="expression" dxfId="734" priority="183">
      <formula>$B$4="Lactate Tolerance"</formula>
    </cfRule>
    <cfRule type="expression" dxfId="733" priority="182">
      <formula>$B$4="VO2 Max"</formula>
    </cfRule>
    <cfRule type="expression" dxfId="732" priority="181">
      <formula>$B$4="Threshold"</formula>
    </cfRule>
    <cfRule type="expression" dxfId="731" priority="180">
      <formula>$B$4="Turnover and Pace Work"</formula>
    </cfRule>
    <cfRule type="expression" dxfId="730" priority="179">
      <formula>$B$4="Aerobic Running"</formula>
    </cfRule>
    <cfRule type="expression" dxfId="729" priority="178">
      <formula>$B$4="Stretching and Mobility"</formula>
    </cfRule>
    <cfRule type="expression" dxfId="728" priority="177">
      <formula>$B$4="Recovery"</formula>
    </cfRule>
  </conditionalFormatting>
  <conditionalFormatting sqref="A5:F5">
    <cfRule type="expression" dxfId="727" priority="176">
      <formula>$B$5="Speed Development"</formula>
    </cfRule>
    <cfRule type="expression" dxfId="726" priority="175">
      <formula>$B$5="Lactate Tolerance"</formula>
    </cfRule>
    <cfRule type="expression" dxfId="725" priority="174">
      <formula>$B$5="VO2 Max"</formula>
    </cfRule>
    <cfRule type="expression" dxfId="724" priority="173">
      <formula>$B$5="Threshold"</formula>
    </cfRule>
    <cfRule type="expression" dxfId="723" priority="172">
      <formula>$B$5="Turnover and Pace Work"</formula>
    </cfRule>
    <cfRule type="expression" dxfId="722" priority="171">
      <formula>$B$5="Aerobic Running"</formula>
    </cfRule>
    <cfRule type="expression" dxfId="721" priority="170">
      <formula>$B$5="Stretching and Mobility"</formula>
    </cfRule>
    <cfRule type="expression" dxfId="720" priority="169">
      <formula>$B$5="Recovery"</formula>
    </cfRule>
  </conditionalFormatting>
  <conditionalFormatting sqref="A6:F6">
    <cfRule type="expression" dxfId="719" priority="164">
      <formula>$B$6="Turnover and Pace Work"</formula>
    </cfRule>
    <cfRule type="expression" dxfId="718" priority="167">
      <formula>$B$6="Lactate Tolerance"</formula>
    </cfRule>
    <cfRule type="expression" dxfId="717" priority="166">
      <formula>$B$6="VO2 Max"</formula>
    </cfRule>
    <cfRule type="expression" dxfId="716" priority="165">
      <formula>$B$6="Threshold"</formula>
    </cfRule>
    <cfRule type="expression" dxfId="715" priority="168">
      <formula>$B$6="Speed Development"</formula>
    </cfRule>
    <cfRule type="expression" dxfId="714" priority="163">
      <formula>$B$6="Aerobic Running"</formula>
    </cfRule>
    <cfRule type="expression" dxfId="713" priority="162">
      <formula>$B$6="Stretching and Mobility"</formula>
    </cfRule>
    <cfRule type="expression" dxfId="712" priority="161">
      <formula>$B$6="Recovery"</formula>
    </cfRule>
  </conditionalFormatting>
  <conditionalFormatting sqref="A7:F7">
    <cfRule type="expression" dxfId="711" priority="160">
      <formula>$B$7="Speed Development"</formula>
    </cfRule>
    <cfRule type="expression" dxfId="710" priority="159">
      <formula>$B$7="Lactate Tolerance"</formula>
    </cfRule>
    <cfRule type="expression" dxfId="709" priority="158">
      <formula>$B$7="VO2 Max"</formula>
    </cfRule>
    <cfRule type="expression" dxfId="708" priority="157">
      <formula>$B$7="Threshold"</formula>
    </cfRule>
    <cfRule type="expression" dxfId="707" priority="156">
      <formula>$B$7="Turnover and Pace Work"</formula>
    </cfRule>
    <cfRule type="expression" dxfId="706" priority="155">
      <formula>$B$7="Aerobic Running"</formula>
    </cfRule>
    <cfRule type="expression" dxfId="705" priority="154">
      <formula>$B$7="Stretching and Mobility"</formula>
    </cfRule>
    <cfRule type="expression" dxfId="704" priority="153">
      <formula>$B$7="Recovery"</formula>
    </cfRule>
  </conditionalFormatting>
  <conditionalFormatting sqref="A8:F8">
    <cfRule type="expression" dxfId="703" priority="152">
      <formula>$B$8="Speed Development"</formula>
    </cfRule>
    <cfRule type="expression" dxfId="702" priority="151">
      <formula>$B$8="Lactate Tolerance"</formula>
    </cfRule>
    <cfRule type="expression" dxfId="701" priority="150">
      <formula>$B$8="VO2 Max"</formula>
    </cfRule>
    <cfRule type="expression" dxfId="700" priority="149">
      <formula>$B$8="Threshold"</formula>
    </cfRule>
    <cfRule type="expression" dxfId="699" priority="148">
      <formula>$B$8="Turnover and Pace Work"</formula>
    </cfRule>
    <cfRule type="expression" dxfId="698" priority="147">
      <formula>$B$8="Aerobic Running"</formula>
    </cfRule>
    <cfRule type="expression" dxfId="697" priority="146">
      <formula>$B$8="Stretching and Mobility"</formula>
    </cfRule>
    <cfRule type="expression" dxfId="696" priority="145">
      <formula>$B$8="Recovery"</formula>
    </cfRule>
  </conditionalFormatting>
  <conditionalFormatting sqref="A9:F9">
    <cfRule type="expression" dxfId="695" priority="140">
      <formula>$B$9="Turnover and Pace Work"</formula>
    </cfRule>
    <cfRule type="expression" dxfId="694" priority="143">
      <formula>$B$9="Lactate Tolerance"</formula>
    </cfRule>
    <cfRule type="expression" dxfId="693" priority="142">
      <formula>$B$9="VO2 Max"</formula>
    </cfRule>
    <cfRule type="expression" dxfId="692" priority="141">
      <formula>$B$9="Threshold"</formula>
    </cfRule>
    <cfRule type="expression" dxfId="691" priority="144">
      <formula>$B$9="Speed Development"</formula>
    </cfRule>
    <cfRule type="expression" dxfId="690" priority="139">
      <formula>$B$9="Aerobic Running"</formula>
    </cfRule>
    <cfRule type="expression" dxfId="689" priority="138">
      <formula>$B$9="Stretching and Mobility"</formula>
    </cfRule>
    <cfRule type="expression" dxfId="688" priority="137">
      <formula>$B$9="Recovery"</formula>
    </cfRule>
  </conditionalFormatting>
  <conditionalFormatting sqref="A10:F10">
    <cfRule type="expression" dxfId="687" priority="136">
      <formula>$B$10="Speed Development"</formula>
    </cfRule>
    <cfRule type="expression" dxfId="686" priority="135">
      <formula>$B$10="Lactate Tolerance"</formula>
    </cfRule>
    <cfRule type="expression" dxfId="685" priority="134">
      <formula>$B$10="VO2 Max"</formula>
    </cfRule>
    <cfRule type="expression" dxfId="684" priority="133">
      <formula>$B$10="Threshold"</formula>
    </cfRule>
    <cfRule type="expression" dxfId="683" priority="132">
      <formula>$B$10="Turnover and Pace Work"</formula>
    </cfRule>
    <cfRule type="expression" dxfId="682" priority="131">
      <formula>$B$10="Aerobic Running"</formula>
    </cfRule>
    <cfRule type="expression" dxfId="681" priority="130">
      <formula>$B$10="Stretching and Mobility"</formula>
    </cfRule>
    <cfRule type="expression" dxfId="680" priority="129">
      <formula>$B$10="Recovery"</formula>
    </cfRule>
  </conditionalFormatting>
  <conditionalFormatting sqref="A11:F11">
    <cfRule type="expression" dxfId="679" priority="128">
      <formula>$B$11="Speed Development"</formula>
    </cfRule>
    <cfRule type="expression" dxfId="678" priority="127">
      <formula>$B$11="Lactate Tolerance"</formula>
    </cfRule>
    <cfRule type="expression" dxfId="677" priority="126">
      <formula>$B$11="VO2 Max"</formula>
    </cfRule>
    <cfRule type="expression" dxfId="676" priority="125">
      <formula>$B$11="Threshold"</formula>
    </cfRule>
    <cfRule type="expression" dxfId="675" priority="124">
      <formula>$B$11="Turnover and Pace Work"</formula>
    </cfRule>
    <cfRule type="expression" dxfId="674" priority="123">
      <formula>$B$11="Aerobic Running"</formula>
    </cfRule>
    <cfRule type="expression" dxfId="673" priority="122">
      <formula>$B$11="Stretching and Mobility"</formula>
    </cfRule>
    <cfRule type="expression" dxfId="672" priority="121">
      <formula>$B$11="Recovery"</formula>
    </cfRule>
  </conditionalFormatting>
  <conditionalFormatting sqref="A12:F12">
    <cfRule type="expression" dxfId="671" priority="120">
      <formula>$B$12="Speed Development"</formula>
    </cfRule>
    <cfRule type="expression" dxfId="670" priority="119">
      <formula>$B$12="Lactate Tolerance"</formula>
    </cfRule>
    <cfRule type="expression" dxfId="669" priority="118">
      <formula>$B$12="VO2 Max"</formula>
    </cfRule>
    <cfRule type="expression" dxfId="668" priority="117">
      <formula>$B$12="Threshold"</formula>
    </cfRule>
    <cfRule type="expression" dxfId="667" priority="116">
      <formula>$B$12="Turnover and Pace Work"</formula>
    </cfRule>
    <cfRule type="expression" dxfId="666" priority="115">
      <formula>$B$12="Aerobic Running"</formula>
    </cfRule>
    <cfRule type="expression" dxfId="665" priority="114">
      <formula>$B$12="Stretching and Mobility"</formula>
    </cfRule>
    <cfRule type="expression" dxfId="664" priority="113">
      <formula>$B$12="Recovery"</formula>
    </cfRule>
  </conditionalFormatting>
  <conditionalFormatting sqref="A13:F13">
    <cfRule type="expression" dxfId="663" priority="112">
      <formula>$B$13="Speed Development"</formula>
    </cfRule>
    <cfRule type="expression" dxfId="662" priority="111">
      <formula>$B$13="Lactate Tolerance"</formula>
    </cfRule>
    <cfRule type="expression" dxfId="661" priority="110">
      <formula>$B$13="VO2 Max"</formula>
    </cfRule>
    <cfRule type="expression" dxfId="660" priority="109">
      <formula>$B$13="Threshold"</formula>
    </cfRule>
    <cfRule type="expression" dxfId="659" priority="108">
      <formula>$B$13="Turnover and Pace Work"</formula>
    </cfRule>
    <cfRule type="expression" dxfId="658" priority="107">
      <formula>$B$13="Aerobic Running"</formula>
    </cfRule>
    <cfRule type="expression" dxfId="657" priority="106">
      <formula>$B$13="Stretching and Mobility"</formula>
    </cfRule>
    <cfRule type="expression" dxfId="656" priority="105">
      <formula>$B$13="Recovery"</formula>
    </cfRule>
  </conditionalFormatting>
  <conditionalFormatting sqref="A14:F14">
    <cfRule type="expression" dxfId="655" priority="104">
      <formula>$B$14="Speed Development"</formula>
    </cfRule>
    <cfRule type="expression" dxfId="654" priority="103">
      <formula>$B$14="Lactate Tolerance"</formula>
    </cfRule>
    <cfRule type="expression" dxfId="653" priority="102">
      <formula>$B$14="VO2 Max"</formula>
    </cfRule>
    <cfRule type="expression" dxfId="652" priority="101">
      <formula>$B$14="Threshold"</formula>
    </cfRule>
    <cfRule type="expression" dxfId="651" priority="100">
      <formula>$B$14="Turnover and Pace Work"</formula>
    </cfRule>
    <cfRule type="expression" dxfId="650" priority="99">
      <formula>$B$14="Aerobic Running"</formula>
    </cfRule>
    <cfRule type="expression" dxfId="649" priority="98">
      <formula>$B$14="Stretching and Mobility"</formula>
    </cfRule>
    <cfRule type="expression" dxfId="648" priority="97">
      <formula>$B$14="Recovery"</formula>
    </cfRule>
  </conditionalFormatting>
  <conditionalFormatting sqref="A15:F15">
    <cfRule type="expression" dxfId="647" priority="93">
      <formula>$B$15="Threshold"</formula>
    </cfRule>
    <cfRule type="expression" dxfId="646" priority="90">
      <formula>$B$15="Stretching and Mobility"</formula>
    </cfRule>
    <cfRule type="expression" dxfId="645" priority="91">
      <formula>$B$15="Aerobic Running"</formula>
    </cfRule>
    <cfRule type="expression" dxfId="644" priority="92">
      <formula>$B$15="Turnover and Pace Work"</formula>
    </cfRule>
    <cfRule type="expression" dxfId="643" priority="89">
      <formula>$B$15="Recovery"</formula>
    </cfRule>
    <cfRule type="expression" dxfId="642" priority="94">
      <formula>$B$15="VO2 Max"</formula>
    </cfRule>
    <cfRule type="expression" dxfId="641" priority="95">
      <formula>$B$15="Lactate Tolerance"</formula>
    </cfRule>
    <cfRule type="expression" dxfId="640" priority="96">
      <formula>$B$15="Speed Development"</formula>
    </cfRule>
  </conditionalFormatting>
  <conditionalFormatting sqref="A16:F16">
    <cfRule type="expression" dxfId="639" priority="88">
      <formula>$B$16="Speed Development"</formula>
    </cfRule>
    <cfRule type="expression" dxfId="638" priority="87">
      <formula>$B$16="Lactate Tolerance"</formula>
    </cfRule>
    <cfRule type="expression" dxfId="637" priority="86">
      <formula>$B$16="VO2 Max"</formula>
    </cfRule>
    <cfRule type="expression" dxfId="636" priority="85">
      <formula>$B$16="Threshold"</formula>
    </cfRule>
    <cfRule type="expression" dxfId="635" priority="84">
      <formula>$B$16="Turnover and Pace Work"</formula>
    </cfRule>
    <cfRule type="expression" dxfId="634" priority="83">
      <formula>$B$16="Aerobic Running"</formula>
    </cfRule>
    <cfRule type="expression" dxfId="633" priority="82">
      <formula>$B$16="Stretching and Mobility"</formula>
    </cfRule>
    <cfRule type="expression" dxfId="632" priority="81">
      <formula>$B$16="Recovery"</formula>
    </cfRule>
  </conditionalFormatting>
  <conditionalFormatting sqref="A17:F17">
    <cfRule type="expression" dxfId="631" priority="80">
      <formula>$B$17="Speed Development"</formula>
    </cfRule>
    <cfRule type="expression" dxfId="630" priority="79">
      <formula>$B$17="Lactate Tolerance"</formula>
    </cfRule>
    <cfRule type="expression" dxfId="629" priority="78">
      <formula>$B$17="VO2 Max"</formula>
    </cfRule>
    <cfRule type="expression" dxfId="628" priority="77">
      <formula>$B$17="Threshold"</formula>
    </cfRule>
    <cfRule type="expression" dxfId="627" priority="76">
      <formula>$B$17="Turnover and Pace Work"</formula>
    </cfRule>
    <cfRule type="expression" dxfId="626" priority="75">
      <formula>$B$17="Aerobic Running"</formula>
    </cfRule>
    <cfRule type="expression" dxfId="625" priority="74">
      <formula>$B$17="Stretching and Mobility"</formula>
    </cfRule>
    <cfRule type="expression" dxfId="624" priority="73">
      <formula>$B$17="Recovery"</formula>
    </cfRule>
  </conditionalFormatting>
  <conditionalFormatting sqref="A18:F18">
    <cfRule type="expression" dxfId="623" priority="72">
      <formula>$B$18="Speed Development"</formula>
    </cfRule>
    <cfRule type="expression" dxfId="622" priority="71">
      <formula>$B$18="Lactate Tolerance"</formula>
    </cfRule>
    <cfRule type="expression" dxfId="621" priority="70">
      <formula>$B$18="VO2 Max"</formula>
    </cfRule>
    <cfRule type="expression" dxfId="620" priority="69">
      <formula>$B$18="Threshold"</formula>
    </cfRule>
    <cfRule type="expression" dxfId="619" priority="68">
      <formula>$B$18="Turnover and Pace Work"</formula>
    </cfRule>
    <cfRule type="expression" dxfId="618" priority="67">
      <formula>$B$18="Aerobic Running"</formula>
    </cfRule>
    <cfRule type="expression" dxfId="617" priority="66">
      <formula>$B$18="Stretching and Mobility"</formula>
    </cfRule>
    <cfRule type="expression" dxfId="616" priority="65">
      <formula>$B$18="Recovery"</formula>
    </cfRule>
  </conditionalFormatting>
  <conditionalFormatting sqref="A19:F19">
    <cfRule type="expression" dxfId="615" priority="64">
      <formula>$B$19="Speed Development"</formula>
    </cfRule>
    <cfRule type="expression" dxfId="614" priority="63">
      <formula>$B$19="Lactate Tolerance"</formula>
    </cfRule>
    <cfRule type="expression" dxfId="613" priority="62">
      <formula>$B$19="VO2 Max"</formula>
    </cfRule>
    <cfRule type="expression" dxfId="612" priority="61">
      <formula>$B$19="Threshold"</formula>
    </cfRule>
    <cfRule type="expression" dxfId="611" priority="60">
      <formula>$B$19="Turnover and Pace Work"</formula>
    </cfRule>
    <cfRule type="expression" dxfId="610" priority="59">
      <formula>$B$19="Aerobic Running"</formula>
    </cfRule>
    <cfRule type="expression" dxfId="609" priority="58">
      <formula>$B$19="Stretching and Mobility"</formula>
    </cfRule>
    <cfRule type="expression" dxfId="608" priority="57">
      <formula>$B$19="Recovery"</formula>
    </cfRule>
  </conditionalFormatting>
  <conditionalFormatting sqref="A20:F20">
    <cfRule type="expression" dxfId="607" priority="56">
      <formula>$B$20="Speed Development"</formula>
    </cfRule>
    <cfRule type="expression" dxfId="606" priority="55">
      <formula>$B$20="Lactate Tolerance"</formula>
    </cfRule>
    <cfRule type="expression" dxfId="605" priority="54">
      <formula>$B$20="VO2 Max"</formula>
    </cfRule>
    <cfRule type="expression" dxfId="604" priority="53">
      <formula>$B$20="Threshold"</formula>
    </cfRule>
    <cfRule type="expression" dxfId="603" priority="52">
      <formula>$B$20="Turnover and Pace Work"</formula>
    </cfRule>
    <cfRule type="expression" dxfId="602" priority="51">
      <formula>$B$20="Aerobic Running"</formula>
    </cfRule>
    <cfRule type="expression" dxfId="601" priority="50">
      <formula>$B$20="Stretching and Mobility"</formula>
    </cfRule>
    <cfRule type="expression" dxfId="600" priority="49">
      <formula>$B$20="Recovery"</formula>
    </cfRule>
  </conditionalFormatting>
  <conditionalFormatting sqref="A21:F21">
    <cfRule type="expression" dxfId="599" priority="48">
      <formula>$B$21="Speed Development"</formula>
    </cfRule>
    <cfRule type="expression" dxfId="598" priority="47">
      <formula>$B$21="Lactate Tolerance"</formula>
    </cfRule>
    <cfRule type="expression" dxfId="597" priority="46">
      <formula>$B$21="VO2 Max"</formula>
    </cfRule>
    <cfRule type="expression" dxfId="596" priority="45">
      <formula>$B$21="Threshold"</formula>
    </cfRule>
    <cfRule type="expression" dxfId="595" priority="44">
      <formula>$B$21="Turnover and Pace Work"</formula>
    </cfRule>
    <cfRule type="expression" dxfId="594" priority="43">
      <formula>$B$21="Aerobic Running"</formula>
    </cfRule>
    <cfRule type="expression" dxfId="593" priority="42">
      <formula>$B$21="Stretching and Mobility"</formula>
    </cfRule>
    <cfRule type="expression" dxfId="592" priority="41">
      <formula>$B$21="Recovery"</formula>
    </cfRule>
  </conditionalFormatting>
  <conditionalFormatting sqref="A22:F22">
    <cfRule type="expression" dxfId="591" priority="40">
      <formula>$B$22="Speed Development"</formula>
    </cfRule>
    <cfRule type="expression" dxfId="590" priority="39">
      <formula>$B$22="Lactate Tolerance"</formula>
    </cfRule>
    <cfRule type="expression" dxfId="589" priority="38">
      <formula>$B$22="VO2 Max"</formula>
    </cfRule>
    <cfRule type="expression" dxfId="588" priority="37">
      <formula>$B$22="Threshold"</formula>
    </cfRule>
    <cfRule type="expression" dxfId="587" priority="36">
      <formula>$B$22="Turnover and Pace Work"</formula>
    </cfRule>
    <cfRule type="expression" dxfId="586" priority="35">
      <formula>$B$22="Aerobic Running"</formula>
    </cfRule>
    <cfRule type="expression" dxfId="585" priority="34">
      <formula>$B$22="Stretching and Mobility"</formula>
    </cfRule>
    <cfRule type="expression" dxfId="584" priority="33">
      <formula>$B$22="Recovery"</formula>
    </cfRule>
  </conditionalFormatting>
  <conditionalFormatting sqref="A23:F23">
    <cfRule type="expression" dxfId="583" priority="32">
      <formula>$B$23="Speed Development"</formula>
    </cfRule>
    <cfRule type="expression" dxfId="582" priority="31">
      <formula>$B$23="Lactate Tolerance"</formula>
    </cfRule>
    <cfRule type="expression" dxfId="581" priority="30">
      <formula>$B$23="VO2 Max"</formula>
    </cfRule>
    <cfRule type="expression" dxfId="580" priority="29">
      <formula>$B$23="Threshold"</formula>
    </cfRule>
    <cfRule type="expression" dxfId="579" priority="28">
      <formula>$B$23="Turnover and Pace Work"</formula>
    </cfRule>
    <cfRule type="expression" dxfId="578" priority="27">
      <formula>$B$23="Aerobic Running"</formula>
    </cfRule>
    <cfRule type="expression" dxfId="577" priority="26">
      <formula>$B$23="Stretching and Mobility"</formula>
    </cfRule>
    <cfRule type="expression" dxfId="576" priority="25">
      <formula>$B$23="Recovery"</formula>
    </cfRule>
  </conditionalFormatting>
  <conditionalFormatting sqref="A24:F24">
    <cfRule type="expression" dxfId="575" priority="24">
      <formula>$B$24="Speed Development"</formula>
    </cfRule>
    <cfRule type="expression" dxfId="574" priority="23">
      <formula>$B$24="Lactate Tolerance"</formula>
    </cfRule>
    <cfRule type="expression" dxfId="573" priority="22">
      <formula>$B$24="VO2 Max"</formula>
    </cfRule>
    <cfRule type="expression" dxfId="572" priority="21">
      <formula>$B$24="Threshold"</formula>
    </cfRule>
    <cfRule type="expression" dxfId="571" priority="20">
      <formula>$B$24="Turnover and Pace Work"</formula>
    </cfRule>
    <cfRule type="expression" dxfId="570" priority="19">
      <formula>$B$24="Aerobic Running"</formula>
    </cfRule>
    <cfRule type="expression" dxfId="569" priority="18">
      <formula>$B$24="Stretching and Mobility"</formula>
    </cfRule>
    <cfRule type="expression" dxfId="568" priority="17">
      <formula>$B$24="Recovery"</formula>
    </cfRule>
  </conditionalFormatting>
  <conditionalFormatting sqref="A25:F25">
    <cfRule type="expression" dxfId="567" priority="16">
      <formula>$B$25="Speed Development"</formula>
    </cfRule>
    <cfRule type="expression" dxfId="566" priority="15">
      <formula>$B$25="Lactate Tolerance"</formula>
    </cfRule>
    <cfRule type="expression" dxfId="565" priority="14">
      <formula>$B$25="VO2 Max"</formula>
    </cfRule>
    <cfRule type="expression" dxfId="564" priority="13">
      <formula>$B$25="Threshold"</formula>
    </cfRule>
    <cfRule type="expression" dxfId="563" priority="12">
      <formula>$B$25="Turnover and Pace Work"</formula>
    </cfRule>
    <cfRule type="expression" dxfId="562" priority="11">
      <formula>$B$25="Aerobic Running"</formula>
    </cfRule>
    <cfRule type="expression" dxfId="561" priority="10">
      <formula>$B$25="Stretching and Mobility"</formula>
    </cfRule>
    <cfRule type="expression" dxfId="560" priority="9">
      <formula>$B$25="Recovery"</formula>
    </cfRule>
  </conditionalFormatting>
  <conditionalFormatting sqref="A26:F26">
    <cfRule type="expression" dxfId="559" priority="8">
      <formula>$B$26="Speed Development"</formula>
    </cfRule>
    <cfRule type="expression" dxfId="558" priority="7">
      <formula>$B$26="Lactate Tolerance"</formula>
    </cfRule>
    <cfRule type="expression" dxfId="557" priority="6">
      <formula>$B$26="VO2 Max"</formula>
    </cfRule>
    <cfRule type="expression" dxfId="556" priority="5">
      <formula>$B$26="Threshold"</formula>
    </cfRule>
    <cfRule type="expression" dxfId="555" priority="4">
      <formula>$B$26="Turnover and Pace Work"</formula>
    </cfRule>
    <cfRule type="expression" dxfId="554" priority="3">
      <formula>$B$26="Aerobic Running"</formula>
    </cfRule>
    <cfRule type="expression" dxfId="553" priority="2">
      <formula>$B$26="Stretching and Mobility"</formula>
    </cfRule>
    <cfRule type="expression" dxfId="55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74FB43F-B0BB-504D-83E0-B11ED831BE4D}">
          <x14:formula1>
            <xm:f>Data!$D$2:$D$50</xm:f>
          </x14:formula1>
          <xm:sqref>D4:D26</xm:sqref>
        </x14:dataValidation>
        <x14:dataValidation type="list" allowBlank="1" showInputMessage="1" showErrorMessage="1" xr:uid="{E3DE53AF-F4FB-5C45-98E3-05EBF4E49027}">
          <x14:formula1>
            <xm:f>Data!$C$2:$C$50</xm:f>
          </x14:formula1>
          <xm:sqref>C4:C26</xm:sqref>
        </x14:dataValidation>
        <x14:dataValidation type="list" allowBlank="1" showInputMessage="1" showErrorMessage="1" xr:uid="{6792BE34-1371-8C4C-8222-C094C757CB0E}">
          <x14:formula1>
            <xm:f>Data!$B$2:$B$50</xm:f>
          </x14:formula1>
          <xm:sqref>A4:A26</xm:sqref>
        </x14:dataValidation>
        <x14:dataValidation type="list" allowBlank="1" showInputMessage="1" showErrorMessage="1" xr:uid="{EB41947B-69E4-ED49-87A6-94AC80FD77F3}">
          <x14:formula1>
            <xm:f>Data!$F$2:$F$50</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68A4-126B-FA4F-A741-B02BFD077B0B}">
  <dimension ref="A1:T26"/>
  <sheetViews>
    <sheetView topLeftCell="C10" zoomScale="140" zoomScaleNormal="140" workbookViewId="0">
      <selection activeCell="E17" sqref="E17:F17"/>
    </sheetView>
  </sheetViews>
  <sheetFormatPr baseColWidth="10" defaultRowHeight="16"/>
  <cols>
    <col min="1" max="1" width="27.8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75</v>
      </c>
      <c r="B1" s="21">
        <v>45750</v>
      </c>
      <c r="C1" s="20" t="s">
        <v>97</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5" t="s">
        <v>214</v>
      </c>
      <c r="F4" s="85"/>
      <c r="G4" s="23">
        <v>4</v>
      </c>
      <c r="H4" s="23">
        <v>6</v>
      </c>
      <c r="I4" s="23">
        <v>0.5</v>
      </c>
      <c r="J4" s="23">
        <v>0.75</v>
      </c>
      <c r="K4" s="2"/>
      <c r="L4" s="27" t="s">
        <v>69</v>
      </c>
      <c r="M4" s="28">
        <f>SUMIF($B$4:$B$26,"Aerobic Running",G4:G26)</f>
        <v>14</v>
      </c>
      <c r="N4" s="28">
        <f>SUMIF($B$4:$B$26,"Aerobic Running",H4:H26)</f>
        <v>21</v>
      </c>
      <c r="O4" s="39">
        <f t="shared" ref="O4:O9" si="0">M4/$M$10</f>
        <v>0.35</v>
      </c>
      <c r="P4" s="39">
        <f t="shared" ref="P4:P10" si="1">N4/$N$10</f>
        <v>0.34426229508196721</v>
      </c>
      <c r="Q4" s="28">
        <f>SUMIF($B$4:$B$26,"Aerobic Running",I4:I26)</f>
        <v>1.75</v>
      </c>
      <c r="R4" s="28">
        <f>SUMIF($B$4:$B$26,"Aerobic Running",J4:J26)</f>
        <v>2.75</v>
      </c>
      <c r="S4" s="39">
        <f>Q4/$Q$10</f>
        <v>0.29661016949152547</v>
      </c>
      <c r="T4" s="39">
        <f>R4/$R$10</f>
        <v>0.29729729729729731</v>
      </c>
    </row>
    <row r="5" spans="1:20" ht="50" customHeight="1">
      <c r="A5" s="6" t="s">
        <v>19</v>
      </c>
      <c r="B5" s="6" t="str">
        <f>_xlfn.XLOOKUP(A5,TrainingTable[Training Component],TrainingTable[Category of Training Stimulus],"")</f>
        <v>Stretching and Mobility</v>
      </c>
      <c r="C5" s="6" t="s">
        <v>55</v>
      </c>
      <c r="D5" s="6" t="s">
        <v>67</v>
      </c>
      <c r="E5" s="85" t="s">
        <v>198</v>
      </c>
      <c r="F5" s="85"/>
      <c r="G5" s="23">
        <v>5</v>
      </c>
      <c r="H5" s="23">
        <v>5</v>
      </c>
      <c r="I5" s="23">
        <v>0.2</v>
      </c>
      <c r="J5" s="23">
        <v>0.2</v>
      </c>
      <c r="K5" s="2"/>
      <c r="L5" s="29" t="s">
        <v>34</v>
      </c>
      <c r="M5" s="30">
        <f>SUMIF($B$4:$B$26,"Turnover and Pace Work",G4:G26)</f>
        <v>1</v>
      </c>
      <c r="N5" s="30">
        <f>SUMIF($B$4:$B$26,"Turnover and Pace Work",H4:H26)</f>
        <v>1</v>
      </c>
      <c r="O5" s="40">
        <f t="shared" si="0"/>
        <v>2.5000000000000001E-2</v>
      </c>
      <c r="P5" s="40">
        <f t="shared" si="1"/>
        <v>1.6393442622950821E-2</v>
      </c>
      <c r="Q5" s="30">
        <f>SUMIF($B$4:$B$26,"Turnover and Pace Work",I4:I26)</f>
        <v>0.2</v>
      </c>
      <c r="R5" s="30">
        <f>SUMIF($B$4:$B$26,"Turnover and Pace Work",J4:J26)</f>
        <v>0.2</v>
      </c>
      <c r="S5" s="40">
        <f t="shared" ref="S5:S10" si="2">Q5/$Q$10</f>
        <v>3.389830508474577E-2</v>
      </c>
      <c r="T5" s="40">
        <f t="shared" ref="T5:T10" si="3">R5/$R$10</f>
        <v>2.1621621621621623E-2</v>
      </c>
    </row>
    <row r="6" spans="1:20" ht="50" customHeight="1">
      <c r="A6" s="6" t="s">
        <v>43</v>
      </c>
      <c r="B6" s="6" t="str">
        <f>_xlfn.XLOOKUP(A6,TrainingTable[Training Component],TrainingTable[Category of Training Stimulus],"")</f>
        <v>Turnover and Pace Work</v>
      </c>
      <c r="C6" s="6" t="s">
        <v>55</v>
      </c>
      <c r="D6" s="6" t="s">
        <v>64</v>
      </c>
      <c r="E6" s="85" t="s">
        <v>199</v>
      </c>
      <c r="F6" s="85"/>
      <c r="G6" s="23">
        <v>1</v>
      </c>
      <c r="H6" s="23">
        <v>1</v>
      </c>
      <c r="I6" s="23">
        <v>0.2</v>
      </c>
      <c r="J6" s="23">
        <v>0.2</v>
      </c>
      <c r="K6" s="2"/>
      <c r="L6" s="31" t="s">
        <v>22</v>
      </c>
      <c r="M6" s="32">
        <f>SUMIF($B$4:$B$26,"Threshold",G4:G26)</f>
        <v>12</v>
      </c>
      <c r="N6" s="32">
        <f>SUMIF($B$4:$B$26,"Threshold",H4:H26)</f>
        <v>20</v>
      </c>
      <c r="O6" s="41">
        <f t="shared" si="0"/>
        <v>0.3</v>
      </c>
      <c r="P6" s="41">
        <f t="shared" si="1"/>
        <v>0.32786885245901637</v>
      </c>
      <c r="Q6" s="32">
        <f>SUMIF($B$4:$B$26,"Threshold",I4:I26)</f>
        <v>1.6</v>
      </c>
      <c r="R6" s="32">
        <f>SUMIF($B$4:$B$26,"Threshold",J4:J26)</f>
        <v>3.2</v>
      </c>
      <c r="S6" s="41">
        <f t="shared" si="2"/>
        <v>0.27118644067796616</v>
      </c>
      <c r="T6" s="41">
        <f t="shared" si="3"/>
        <v>0.34594594594594597</v>
      </c>
    </row>
    <row r="7" spans="1:20" ht="50" customHeight="1">
      <c r="A7" s="6" t="s">
        <v>49</v>
      </c>
      <c r="B7" s="6" t="str">
        <f>_xlfn.XLOOKUP(A7,TrainingTable[Training Component],TrainingTable[Category of Training Stimulus],"")</f>
        <v>Recovery</v>
      </c>
      <c r="C7" s="6" t="s">
        <v>57</v>
      </c>
      <c r="D7" s="6" t="s">
        <v>57</v>
      </c>
      <c r="E7" s="85" t="s">
        <v>183</v>
      </c>
      <c r="F7" s="85"/>
      <c r="G7" s="23">
        <v>5</v>
      </c>
      <c r="H7" s="23">
        <v>5</v>
      </c>
      <c r="I7" s="23">
        <v>0</v>
      </c>
      <c r="J7" s="23">
        <v>0</v>
      </c>
      <c r="K7" s="2"/>
      <c r="L7" s="35" t="s">
        <v>1</v>
      </c>
      <c r="M7" s="36">
        <f>SUMIF($B$4:$B$26,"VO2 Max",G4:G26)</f>
        <v>12</v>
      </c>
      <c r="N7" s="36">
        <f>SUMIF($B$4:$B$26,"VO2 Max",H4:H26)</f>
        <v>18</v>
      </c>
      <c r="O7" s="42">
        <f t="shared" si="0"/>
        <v>0.3</v>
      </c>
      <c r="P7" s="42">
        <f t="shared" si="1"/>
        <v>0.29508196721311475</v>
      </c>
      <c r="Q7" s="36">
        <f>SUMIF($B$4:$B$26,"VO2 Max",I4:I26)</f>
        <v>2.25</v>
      </c>
      <c r="R7" s="36">
        <f>SUMIF($B$4:$B$26,"VO2 Max",J4:J26)</f>
        <v>3</v>
      </c>
      <c r="S7" s="42">
        <f t="shared" si="2"/>
        <v>0.38135593220338987</v>
      </c>
      <c r="T7" s="42">
        <f t="shared" si="3"/>
        <v>0.32432432432432434</v>
      </c>
    </row>
    <row r="8" spans="1:20" ht="50" customHeight="1">
      <c r="A8" s="6" t="s">
        <v>31</v>
      </c>
      <c r="B8" s="6" t="str">
        <f>_xlfn.XLOOKUP(A8,TrainingTable[Training Component],TrainingTable[Category of Training Stimulus],"")</f>
        <v>Speed Development</v>
      </c>
      <c r="C8" s="6" t="s">
        <v>56</v>
      </c>
      <c r="D8" s="6" t="s">
        <v>64</v>
      </c>
      <c r="E8" s="85" t="s">
        <v>210</v>
      </c>
      <c r="F8" s="85"/>
      <c r="G8" s="23">
        <v>1</v>
      </c>
      <c r="H8" s="23">
        <v>1</v>
      </c>
      <c r="I8" s="23">
        <v>0.1</v>
      </c>
      <c r="J8" s="23">
        <v>0.1</v>
      </c>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t="s">
        <v>49</v>
      </c>
      <c r="B9" s="6" t="str">
        <f>_xlfn.XLOOKUP(A9,TrainingTable[Training Component],TrainingTable[Category of Training Stimulus],"")</f>
        <v>Recovery</v>
      </c>
      <c r="C9" s="6" t="s">
        <v>57</v>
      </c>
      <c r="D9" s="6" t="s">
        <v>57</v>
      </c>
      <c r="E9" s="85" t="s">
        <v>211</v>
      </c>
      <c r="F9" s="85"/>
      <c r="G9" s="23">
        <v>5</v>
      </c>
      <c r="H9" s="23">
        <v>5</v>
      </c>
      <c r="I9" s="23">
        <v>0</v>
      </c>
      <c r="J9" s="23">
        <v>0</v>
      </c>
      <c r="K9" s="2"/>
      <c r="L9" s="37" t="s">
        <v>3</v>
      </c>
      <c r="M9" s="38">
        <f>SUMIF($B$4:$B$26,"Speed Development",G4:G26)</f>
        <v>1</v>
      </c>
      <c r="N9" s="38">
        <f>SUMIF($B$4:$B$26,"Speed Development",H4:H26)</f>
        <v>1</v>
      </c>
      <c r="O9" s="44">
        <f t="shared" si="0"/>
        <v>2.5000000000000001E-2</v>
      </c>
      <c r="P9" s="44">
        <f t="shared" si="1"/>
        <v>1.6393442622950821E-2</v>
      </c>
      <c r="Q9" s="38">
        <f>SUMIF($B$4:$B$26,"Speed Development",I4:I26)</f>
        <v>0.1</v>
      </c>
      <c r="R9" s="38">
        <f>SUMIF($B$4:$B$26,"Speed Development",J4:J26)</f>
        <v>0.1</v>
      </c>
      <c r="S9" s="44">
        <f t="shared" si="2"/>
        <v>1.6949152542372885E-2</v>
      </c>
      <c r="T9" s="44">
        <f t="shared" si="3"/>
        <v>1.0810810810810811E-2</v>
      </c>
    </row>
    <row r="10" spans="1:20" ht="50" customHeight="1">
      <c r="A10" s="6" t="s">
        <v>27</v>
      </c>
      <c r="B10" s="6" t="str">
        <f>_xlfn.XLOOKUP(A10,TrainingTable[Training Component],TrainingTable[Category of Training Stimulus],"")</f>
        <v>VO2 Max</v>
      </c>
      <c r="C10" s="6" t="s">
        <v>58</v>
      </c>
      <c r="D10" s="6" t="s">
        <v>64</v>
      </c>
      <c r="E10" s="93" t="s">
        <v>215</v>
      </c>
      <c r="F10" s="94"/>
      <c r="G10" s="23">
        <v>4</v>
      </c>
      <c r="H10" s="23">
        <v>6</v>
      </c>
      <c r="I10" s="23">
        <v>0.75</v>
      </c>
      <c r="J10" s="23">
        <v>1</v>
      </c>
      <c r="K10" s="2"/>
      <c r="L10" s="46" t="s">
        <v>72</v>
      </c>
      <c r="M10" s="23">
        <f>SUM(M4:M9)</f>
        <v>40</v>
      </c>
      <c r="N10" s="23">
        <f>SUM(N4:N9)</f>
        <v>61</v>
      </c>
      <c r="O10" s="47">
        <f>M10/M10</f>
        <v>1</v>
      </c>
      <c r="P10" s="45">
        <f t="shared" si="1"/>
        <v>1</v>
      </c>
      <c r="Q10" s="23">
        <f>SUM(Q4:Q9)</f>
        <v>5.8999999999999995</v>
      </c>
      <c r="R10" s="23">
        <f>SUM(R4:R9)</f>
        <v>9.25</v>
      </c>
      <c r="S10" s="47">
        <f t="shared" si="2"/>
        <v>1</v>
      </c>
      <c r="T10" s="47">
        <f t="shared" si="3"/>
        <v>1</v>
      </c>
    </row>
    <row r="11" spans="1:20" ht="50" customHeight="1">
      <c r="A11" s="6" t="s">
        <v>23</v>
      </c>
      <c r="B11" s="6" t="str">
        <f>_xlfn.XLOOKUP(A11,TrainingTable[Training Component],TrainingTable[Category of Training Stimulus],"")</f>
        <v>Threshold</v>
      </c>
      <c r="C11" s="6" t="s">
        <v>58</v>
      </c>
      <c r="D11" s="6" t="s">
        <v>64</v>
      </c>
      <c r="E11" s="85" t="s">
        <v>216</v>
      </c>
      <c r="F11" s="85"/>
      <c r="G11" s="23">
        <v>6</v>
      </c>
      <c r="H11" s="23">
        <v>10</v>
      </c>
      <c r="I11" s="23">
        <v>0.8</v>
      </c>
      <c r="J11" s="23">
        <v>1.6</v>
      </c>
      <c r="K11" s="2"/>
      <c r="L11" s="24"/>
      <c r="M11" s="16"/>
      <c r="N11" s="16"/>
      <c r="O11" s="16"/>
      <c r="P11" s="16"/>
      <c r="Q11" s="16"/>
      <c r="R11" s="2"/>
      <c r="S11" s="16"/>
      <c r="T11" s="16"/>
    </row>
    <row r="12" spans="1:20" ht="50" customHeight="1">
      <c r="A12" s="6" t="s">
        <v>27</v>
      </c>
      <c r="B12" s="6" t="str">
        <f>_xlfn.XLOOKUP(A12,TrainingTable[Training Component],TrainingTable[Category of Training Stimulus],"")</f>
        <v>VO2 Max</v>
      </c>
      <c r="C12" s="6" t="s">
        <v>58</v>
      </c>
      <c r="D12" s="6" t="s">
        <v>64</v>
      </c>
      <c r="E12" s="85" t="s">
        <v>215</v>
      </c>
      <c r="F12" s="85"/>
      <c r="G12" s="23">
        <v>4</v>
      </c>
      <c r="H12" s="23">
        <v>6</v>
      </c>
      <c r="I12" s="23">
        <v>0.75</v>
      </c>
      <c r="J12" s="23">
        <v>1</v>
      </c>
      <c r="K12" s="2"/>
      <c r="L12" s="24"/>
      <c r="M12" s="16"/>
      <c r="N12" s="16"/>
      <c r="O12" s="16"/>
      <c r="P12" s="16"/>
      <c r="Q12" s="16"/>
      <c r="R12" s="2"/>
      <c r="S12" s="16"/>
      <c r="T12" s="16"/>
    </row>
    <row r="13" spans="1:20" ht="50" customHeight="1">
      <c r="A13" s="6" t="s">
        <v>23</v>
      </c>
      <c r="B13" s="6" t="str">
        <f>_xlfn.XLOOKUP(A13,TrainingTable[Training Component],TrainingTable[Category of Training Stimulus],"")</f>
        <v>Threshold</v>
      </c>
      <c r="C13" s="6" t="s">
        <v>58</v>
      </c>
      <c r="D13" s="6" t="s">
        <v>64</v>
      </c>
      <c r="E13" s="85" t="s">
        <v>216</v>
      </c>
      <c r="F13" s="85"/>
      <c r="G13" s="23">
        <v>6</v>
      </c>
      <c r="H13" s="23">
        <v>10</v>
      </c>
      <c r="I13" s="23">
        <v>0.8</v>
      </c>
      <c r="J13" s="23">
        <v>1.6</v>
      </c>
      <c r="K13" s="2"/>
      <c r="L13" s="24"/>
      <c r="M13" s="16"/>
      <c r="N13" s="16"/>
      <c r="O13" s="16"/>
      <c r="P13" s="16"/>
      <c r="Q13" s="16"/>
      <c r="R13" s="2"/>
      <c r="S13" s="16"/>
      <c r="T13" s="16"/>
    </row>
    <row r="14" spans="1:20" ht="50" customHeight="1">
      <c r="A14" s="6" t="s">
        <v>27</v>
      </c>
      <c r="B14" s="6" t="str">
        <f>_xlfn.XLOOKUP(A14,TrainingTable[Training Component],TrainingTable[Category of Training Stimulus],"")</f>
        <v>VO2 Max</v>
      </c>
      <c r="C14" s="6" t="s">
        <v>58</v>
      </c>
      <c r="D14" s="6" t="s">
        <v>64</v>
      </c>
      <c r="E14" s="85" t="s">
        <v>215</v>
      </c>
      <c r="F14" s="85"/>
      <c r="G14" s="23">
        <v>4</v>
      </c>
      <c r="H14" s="23">
        <v>6</v>
      </c>
      <c r="I14" s="23">
        <v>0.75</v>
      </c>
      <c r="J14" s="23">
        <v>1</v>
      </c>
      <c r="K14" s="2"/>
      <c r="L14" s="24"/>
      <c r="M14" s="16"/>
      <c r="N14" s="16"/>
      <c r="O14" s="16"/>
      <c r="P14" s="16"/>
      <c r="Q14" s="16"/>
      <c r="R14" s="2"/>
      <c r="S14" s="16"/>
      <c r="T14" s="16"/>
    </row>
    <row r="15" spans="1:20" ht="50" customHeight="1">
      <c r="A15" s="6" t="s">
        <v>49</v>
      </c>
      <c r="B15" s="6" t="str">
        <f>_xlfn.XLOOKUP(A15,TrainingTable[Training Component],TrainingTable[Category of Training Stimulus],"")</f>
        <v>Recovery</v>
      </c>
      <c r="C15" s="6" t="s">
        <v>57</v>
      </c>
      <c r="D15" s="6" t="s">
        <v>57</v>
      </c>
      <c r="E15" s="85" t="s">
        <v>212</v>
      </c>
      <c r="F15" s="85"/>
      <c r="G15" s="23">
        <v>5</v>
      </c>
      <c r="H15" s="23">
        <v>5</v>
      </c>
      <c r="I15" s="23">
        <v>0</v>
      </c>
      <c r="J15" s="23">
        <v>0</v>
      </c>
      <c r="K15" s="2"/>
      <c r="L15" s="24"/>
      <c r="M15" s="16"/>
      <c r="N15" s="16"/>
      <c r="O15" s="16"/>
      <c r="P15" s="16"/>
      <c r="Q15" s="16"/>
      <c r="R15" s="2"/>
      <c r="S15" s="16"/>
      <c r="T15" s="16"/>
    </row>
    <row r="16" spans="1:20" ht="50" customHeight="1">
      <c r="A16" s="6" t="s">
        <v>14</v>
      </c>
      <c r="B16" s="6" t="str">
        <f>_xlfn.XLOOKUP(A16,TrainingTable[Training Component],TrainingTable[Category of Training Stimulus],"")</f>
        <v>Aerobic Running</v>
      </c>
      <c r="C16" s="6" t="s">
        <v>55</v>
      </c>
      <c r="D16" s="6" t="s">
        <v>67</v>
      </c>
      <c r="E16" s="85" t="s">
        <v>213</v>
      </c>
      <c r="F16" s="85"/>
      <c r="G16" s="23">
        <v>10</v>
      </c>
      <c r="H16" s="23">
        <v>15</v>
      </c>
      <c r="I16" s="23">
        <v>1.25</v>
      </c>
      <c r="J16" s="23">
        <v>2</v>
      </c>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551" priority="184">
      <formula>$B$4="Speed Development"</formula>
    </cfRule>
    <cfRule type="expression" dxfId="550" priority="183">
      <formula>$B$4="Lactate Tolerance"</formula>
    </cfRule>
    <cfRule type="expression" dxfId="549" priority="182">
      <formula>$B$4="VO2 Max"</formula>
    </cfRule>
    <cfRule type="expression" dxfId="548" priority="181">
      <formula>$B$4="Threshold"</formula>
    </cfRule>
    <cfRule type="expression" dxfId="547" priority="180">
      <formula>$B$4="Turnover and Pace Work"</formula>
    </cfRule>
    <cfRule type="expression" dxfId="546" priority="179">
      <formula>$B$4="Aerobic Running"</formula>
    </cfRule>
    <cfRule type="expression" dxfId="545" priority="178">
      <formula>$B$4="Stretching and Mobility"</formula>
    </cfRule>
    <cfRule type="expression" dxfId="544" priority="177">
      <formula>$B$4="Recovery"</formula>
    </cfRule>
  </conditionalFormatting>
  <conditionalFormatting sqref="A5:F5">
    <cfRule type="expression" dxfId="543" priority="176">
      <formula>$B$5="Speed Development"</formula>
    </cfRule>
    <cfRule type="expression" dxfId="542" priority="175">
      <formula>$B$5="Lactate Tolerance"</formula>
    </cfRule>
    <cfRule type="expression" dxfId="541" priority="174">
      <formula>$B$5="VO2 Max"</formula>
    </cfRule>
    <cfRule type="expression" dxfId="540" priority="173">
      <formula>$B$5="Threshold"</formula>
    </cfRule>
    <cfRule type="expression" dxfId="539" priority="172">
      <formula>$B$5="Turnover and Pace Work"</formula>
    </cfRule>
    <cfRule type="expression" dxfId="538" priority="171">
      <formula>$B$5="Aerobic Running"</formula>
    </cfRule>
    <cfRule type="expression" dxfId="537" priority="170">
      <formula>$B$5="Stretching and Mobility"</formula>
    </cfRule>
    <cfRule type="expression" dxfId="536" priority="169">
      <formula>$B$5="Recovery"</formula>
    </cfRule>
  </conditionalFormatting>
  <conditionalFormatting sqref="A6:F6">
    <cfRule type="expression" dxfId="535" priority="164">
      <formula>$B$6="Turnover and Pace Work"</formula>
    </cfRule>
    <cfRule type="expression" dxfId="534" priority="167">
      <formula>$B$6="Lactate Tolerance"</formula>
    </cfRule>
    <cfRule type="expression" dxfId="533" priority="166">
      <formula>$B$6="VO2 Max"</formula>
    </cfRule>
    <cfRule type="expression" dxfId="532" priority="165">
      <formula>$B$6="Threshold"</formula>
    </cfRule>
    <cfRule type="expression" dxfId="531" priority="168">
      <formula>$B$6="Speed Development"</formula>
    </cfRule>
    <cfRule type="expression" dxfId="530" priority="163">
      <formula>$B$6="Aerobic Running"</formula>
    </cfRule>
    <cfRule type="expression" dxfId="529" priority="162">
      <formula>$B$6="Stretching and Mobility"</formula>
    </cfRule>
    <cfRule type="expression" dxfId="528" priority="161">
      <formula>$B$6="Recovery"</formula>
    </cfRule>
  </conditionalFormatting>
  <conditionalFormatting sqref="A7:F7">
    <cfRule type="expression" dxfId="527" priority="160">
      <formula>$B$7="Speed Development"</formula>
    </cfRule>
    <cfRule type="expression" dxfId="526" priority="159">
      <formula>$B$7="Lactate Tolerance"</formula>
    </cfRule>
    <cfRule type="expression" dxfId="525" priority="158">
      <formula>$B$7="VO2 Max"</formula>
    </cfRule>
    <cfRule type="expression" dxfId="524" priority="157">
      <formula>$B$7="Threshold"</formula>
    </cfRule>
    <cfRule type="expression" dxfId="523" priority="156">
      <formula>$B$7="Turnover and Pace Work"</formula>
    </cfRule>
    <cfRule type="expression" dxfId="522" priority="155">
      <formula>$B$7="Aerobic Running"</formula>
    </cfRule>
    <cfRule type="expression" dxfId="521" priority="154">
      <formula>$B$7="Stretching and Mobility"</formula>
    </cfRule>
    <cfRule type="expression" dxfId="520" priority="153">
      <formula>$B$7="Recovery"</formula>
    </cfRule>
  </conditionalFormatting>
  <conditionalFormatting sqref="A8:F8">
    <cfRule type="expression" dxfId="519" priority="152">
      <formula>$B$8="Speed Development"</formula>
    </cfRule>
    <cfRule type="expression" dxfId="518" priority="151">
      <formula>$B$8="Lactate Tolerance"</formula>
    </cfRule>
    <cfRule type="expression" dxfId="517" priority="150">
      <formula>$B$8="VO2 Max"</formula>
    </cfRule>
    <cfRule type="expression" dxfId="516" priority="149">
      <formula>$B$8="Threshold"</formula>
    </cfRule>
    <cfRule type="expression" dxfId="515" priority="148">
      <formula>$B$8="Turnover and Pace Work"</formula>
    </cfRule>
    <cfRule type="expression" dxfId="514" priority="147">
      <formula>$B$8="Aerobic Running"</formula>
    </cfRule>
    <cfRule type="expression" dxfId="513" priority="146">
      <formula>$B$8="Stretching and Mobility"</formula>
    </cfRule>
    <cfRule type="expression" dxfId="512" priority="145">
      <formula>$B$8="Recovery"</formula>
    </cfRule>
  </conditionalFormatting>
  <conditionalFormatting sqref="A9:F9">
    <cfRule type="expression" dxfId="511" priority="140">
      <formula>$B$9="Turnover and Pace Work"</formula>
    </cfRule>
    <cfRule type="expression" dxfId="510" priority="143">
      <formula>$B$9="Lactate Tolerance"</formula>
    </cfRule>
    <cfRule type="expression" dxfId="509" priority="142">
      <formula>$B$9="VO2 Max"</formula>
    </cfRule>
    <cfRule type="expression" dxfId="508" priority="141">
      <formula>$B$9="Threshold"</formula>
    </cfRule>
    <cfRule type="expression" dxfId="507" priority="144">
      <formula>$B$9="Speed Development"</formula>
    </cfRule>
    <cfRule type="expression" dxfId="506" priority="139">
      <formula>$B$9="Aerobic Running"</formula>
    </cfRule>
    <cfRule type="expression" dxfId="505" priority="138">
      <formula>$B$9="Stretching and Mobility"</formula>
    </cfRule>
    <cfRule type="expression" dxfId="504" priority="137">
      <formula>$B$9="Recovery"</formula>
    </cfRule>
  </conditionalFormatting>
  <conditionalFormatting sqref="A10:F10">
    <cfRule type="expression" dxfId="503" priority="136">
      <formula>$B$10="Speed Development"</formula>
    </cfRule>
    <cfRule type="expression" dxfId="502" priority="135">
      <formula>$B$10="Lactate Tolerance"</formula>
    </cfRule>
    <cfRule type="expression" dxfId="501" priority="134">
      <formula>$B$10="VO2 Max"</formula>
    </cfRule>
    <cfRule type="expression" dxfId="500" priority="133">
      <formula>$B$10="Threshold"</formula>
    </cfRule>
    <cfRule type="expression" dxfId="499" priority="132">
      <formula>$B$10="Turnover and Pace Work"</formula>
    </cfRule>
    <cfRule type="expression" dxfId="498" priority="131">
      <formula>$B$10="Aerobic Running"</formula>
    </cfRule>
    <cfRule type="expression" dxfId="497" priority="130">
      <formula>$B$10="Stretching and Mobility"</formula>
    </cfRule>
    <cfRule type="expression" dxfId="496" priority="129">
      <formula>$B$10="Recovery"</formula>
    </cfRule>
  </conditionalFormatting>
  <conditionalFormatting sqref="A11:F11">
    <cfRule type="expression" dxfId="495" priority="128">
      <formula>$B$11="Speed Development"</formula>
    </cfRule>
    <cfRule type="expression" dxfId="494" priority="127">
      <formula>$B$11="Lactate Tolerance"</formula>
    </cfRule>
    <cfRule type="expression" dxfId="493" priority="126">
      <formula>$B$11="VO2 Max"</formula>
    </cfRule>
    <cfRule type="expression" dxfId="492" priority="125">
      <formula>$B$11="Threshold"</formula>
    </cfRule>
    <cfRule type="expression" dxfId="491" priority="124">
      <formula>$B$11="Turnover and Pace Work"</formula>
    </cfRule>
    <cfRule type="expression" dxfId="490" priority="123">
      <formula>$B$11="Aerobic Running"</formula>
    </cfRule>
    <cfRule type="expression" dxfId="489" priority="122">
      <formula>$B$11="Stretching and Mobility"</formula>
    </cfRule>
    <cfRule type="expression" dxfId="488" priority="121">
      <formula>$B$11="Recovery"</formula>
    </cfRule>
  </conditionalFormatting>
  <conditionalFormatting sqref="A12:F12">
    <cfRule type="expression" dxfId="487" priority="120">
      <formula>$B$12="Speed Development"</formula>
    </cfRule>
    <cfRule type="expression" dxfId="486" priority="119">
      <formula>$B$12="Lactate Tolerance"</formula>
    </cfRule>
    <cfRule type="expression" dxfId="485" priority="118">
      <formula>$B$12="VO2 Max"</formula>
    </cfRule>
    <cfRule type="expression" dxfId="484" priority="117">
      <formula>$B$12="Threshold"</formula>
    </cfRule>
    <cfRule type="expression" dxfId="483" priority="116">
      <formula>$B$12="Turnover and Pace Work"</formula>
    </cfRule>
    <cfRule type="expression" dxfId="482" priority="115">
      <formula>$B$12="Aerobic Running"</formula>
    </cfRule>
    <cfRule type="expression" dxfId="481" priority="114">
      <formula>$B$12="Stretching and Mobility"</formula>
    </cfRule>
    <cfRule type="expression" dxfId="480" priority="113">
      <formula>$B$12="Recovery"</formula>
    </cfRule>
  </conditionalFormatting>
  <conditionalFormatting sqref="A13:F13">
    <cfRule type="expression" dxfId="479" priority="112">
      <formula>$B$13="Speed Development"</formula>
    </cfRule>
    <cfRule type="expression" dxfId="478" priority="111">
      <formula>$B$13="Lactate Tolerance"</formula>
    </cfRule>
    <cfRule type="expression" dxfId="477" priority="110">
      <formula>$B$13="VO2 Max"</formula>
    </cfRule>
    <cfRule type="expression" dxfId="476" priority="109">
      <formula>$B$13="Threshold"</formula>
    </cfRule>
    <cfRule type="expression" dxfId="475" priority="108">
      <formula>$B$13="Turnover and Pace Work"</formula>
    </cfRule>
    <cfRule type="expression" dxfId="474" priority="107">
      <formula>$B$13="Aerobic Running"</formula>
    </cfRule>
    <cfRule type="expression" dxfId="473" priority="106">
      <formula>$B$13="Stretching and Mobility"</formula>
    </cfRule>
    <cfRule type="expression" dxfId="472" priority="105">
      <formula>$B$13="Recovery"</formula>
    </cfRule>
  </conditionalFormatting>
  <conditionalFormatting sqref="A14:F14">
    <cfRule type="expression" dxfId="471" priority="104">
      <formula>$B$14="Speed Development"</formula>
    </cfRule>
    <cfRule type="expression" dxfId="470" priority="103">
      <formula>$B$14="Lactate Tolerance"</formula>
    </cfRule>
    <cfRule type="expression" dxfId="469" priority="102">
      <formula>$B$14="VO2 Max"</formula>
    </cfRule>
    <cfRule type="expression" dxfId="468" priority="101">
      <formula>$B$14="Threshold"</formula>
    </cfRule>
    <cfRule type="expression" dxfId="467" priority="100">
      <formula>$B$14="Turnover and Pace Work"</formula>
    </cfRule>
    <cfRule type="expression" dxfId="466" priority="99">
      <formula>$B$14="Aerobic Running"</formula>
    </cfRule>
    <cfRule type="expression" dxfId="465" priority="98">
      <formula>$B$14="Stretching and Mobility"</formula>
    </cfRule>
    <cfRule type="expression" dxfId="464" priority="97">
      <formula>$B$14="Recovery"</formula>
    </cfRule>
  </conditionalFormatting>
  <conditionalFormatting sqref="A15:F15">
    <cfRule type="expression" dxfId="463" priority="93">
      <formula>$B$15="Threshold"</formula>
    </cfRule>
    <cfRule type="expression" dxfId="462" priority="90">
      <formula>$B$15="Stretching and Mobility"</formula>
    </cfRule>
    <cfRule type="expression" dxfId="461" priority="91">
      <formula>$B$15="Aerobic Running"</formula>
    </cfRule>
    <cfRule type="expression" dxfId="460" priority="92">
      <formula>$B$15="Turnover and Pace Work"</formula>
    </cfRule>
    <cfRule type="expression" dxfId="459" priority="89">
      <formula>$B$15="Recovery"</formula>
    </cfRule>
    <cfRule type="expression" dxfId="458" priority="94">
      <formula>$B$15="VO2 Max"</formula>
    </cfRule>
    <cfRule type="expression" dxfId="457" priority="95">
      <formula>$B$15="Lactate Tolerance"</formula>
    </cfRule>
    <cfRule type="expression" dxfId="456" priority="96">
      <formula>$B$15="Speed Development"</formula>
    </cfRule>
  </conditionalFormatting>
  <conditionalFormatting sqref="A16:F16">
    <cfRule type="expression" dxfId="455" priority="88">
      <formula>$B$16="Speed Development"</formula>
    </cfRule>
    <cfRule type="expression" dxfId="454" priority="87">
      <formula>$B$16="Lactate Tolerance"</formula>
    </cfRule>
    <cfRule type="expression" dxfId="453" priority="86">
      <formula>$B$16="VO2 Max"</formula>
    </cfRule>
    <cfRule type="expression" dxfId="452" priority="85">
      <formula>$B$16="Threshold"</formula>
    </cfRule>
    <cfRule type="expression" dxfId="451" priority="84">
      <formula>$B$16="Turnover and Pace Work"</formula>
    </cfRule>
    <cfRule type="expression" dxfId="450" priority="83">
      <formula>$B$16="Aerobic Running"</formula>
    </cfRule>
    <cfRule type="expression" dxfId="449" priority="82">
      <formula>$B$16="Stretching and Mobility"</formula>
    </cfRule>
    <cfRule type="expression" dxfId="448" priority="81">
      <formula>$B$16="Recovery"</formula>
    </cfRule>
  </conditionalFormatting>
  <conditionalFormatting sqref="A17:F17">
    <cfRule type="expression" dxfId="447" priority="80">
      <formula>$B$17="Speed Development"</formula>
    </cfRule>
    <cfRule type="expression" dxfId="446" priority="79">
      <formula>$B$17="Lactate Tolerance"</formula>
    </cfRule>
    <cfRule type="expression" dxfId="445" priority="78">
      <formula>$B$17="VO2 Max"</formula>
    </cfRule>
    <cfRule type="expression" dxfId="444" priority="77">
      <formula>$B$17="Threshold"</formula>
    </cfRule>
    <cfRule type="expression" dxfId="443" priority="76">
      <formula>$B$17="Turnover and Pace Work"</formula>
    </cfRule>
    <cfRule type="expression" dxfId="442" priority="75">
      <formula>$B$17="Aerobic Running"</formula>
    </cfRule>
    <cfRule type="expression" dxfId="441" priority="74">
      <formula>$B$17="Stretching and Mobility"</formula>
    </cfRule>
    <cfRule type="expression" dxfId="440" priority="73">
      <formula>$B$17="Recovery"</formula>
    </cfRule>
  </conditionalFormatting>
  <conditionalFormatting sqref="A18:F18">
    <cfRule type="expression" dxfId="439" priority="72">
      <formula>$B$18="Speed Development"</formula>
    </cfRule>
    <cfRule type="expression" dxfId="438" priority="71">
      <formula>$B$18="Lactate Tolerance"</formula>
    </cfRule>
    <cfRule type="expression" dxfId="437" priority="70">
      <formula>$B$18="VO2 Max"</formula>
    </cfRule>
    <cfRule type="expression" dxfId="436" priority="69">
      <formula>$B$18="Threshold"</formula>
    </cfRule>
    <cfRule type="expression" dxfId="435" priority="68">
      <formula>$B$18="Turnover and Pace Work"</formula>
    </cfRule>
    <cfRule type="expression" dxfId="434" priority="67">
      <formula>$B$18="Aerobic Running"</formula>
    </cfRule>
    <cfRule type="expression" dxfId="433" priority="66">
      <formula>$B$18="Stretching and Mobility"</formula>
    </cfRule>
    <cfRule type="expression" dxfId="432" priority="65">
      <formula>$B$18="Recovery"</formula>
    </cfRule>
  </conditionalFormatting>
  <conditionalFormatting sqref="A19:F19">
    <cfRule type="expression" dxfId="431" priority="64">
      <formula>$B$19="Speed Development"</formula>
    </cfRule>
    <cfRule type="expression" dxfId="430" priority="63">
      <formula>$B$19="Lactate Tolerance"</formula>
    </cfRule>
    <cfRule type="expression" dxfId="429" priority="62">
      <formula>$B$19="VO2 Max"</formula>
    </cfRule>
    <cfRule type="expression" dxfId="428" priority="61">
      <formula>$B$19="Threshold"</formula>
    </cfRule>
    <cfRule type="expression" dxfId="427" priority="60">
      <formula>$B$19="Turnover and Pace Work"</formula>
    </cfRule>
    <cfRule type="expression" dxfId="426" priority="59">
      <formula>$B$19="Aerobic Running"</formula>
    </cfRule>
    <cfRule type="expression" dxfId="425" priority="58">
      <formula>$B$19="Stretching and Mobility"</formula>
    </cfRule>
    <cfRule type="expression" dxfId="424" priority="57">
      <formula>$B$19="Recovery"</formula>
    </cfRule>
  </conditionalFormatting>
  <conditionalFormatting sqref="A20:F20">
    <cfRule type="expression" dxfId="423" priority="56">
      <formula>$B$20="Speed Development"</formula>
    </cfRule>
    <cfRule type="expression" dxfId="422" priority="55">
      <formula>$B$20="Lactate Tolerance"</formula>
    </cfRule>
    <cfRule type="expression" dxfId="421" priority="54">
      <formula>$B$20="VO2 Max"</formula>
    </cfRule>
    <cfRule type="expression" dxfId="420" priority="53">
      <formula>$B$20="Threshold"</formula>
    </cfRule>
    <cfRule type="expression" dxfId="419" priority="52">
      <formula>$B$20="Turnover and Pace Work"</formula>
    </cfRule>
    <cfRule type="expression" dxfId="418" priority="51">
      <formula>$B$20="Aerobic Running"</formula>
    </cfRule>
    <cfRule type="expression" dxfId="417" priority="50">
      <formula>$B$20="Stretching and Mobility"</formula>
    </cfRule>
    <cfRule type="expression" dxfId="416" priority="49">
      <formula>$B$20="Recovery"</formula>
    </cfRule>
  </conditionalFormatting>
  <conditionalFormatting sqref="A21:F21">
    <cfRule type="expression" dxfId="415" priority="48">
      <formula>$B$21="Speed Development"</formula>
    </cfRule>
    <cfRule type="expression" dxfId="414" priority="47">
      <formula>$B$21="Lactate Tolerance"</formula>
    </cfRule>
    <cfRule type="expression" dxfId="413" priority="46">
      <formula>$B$21="VO2 Max"</formula>
    </cfRule>
    <cfRule type="expression" dxfId="412" priority="45">
      <formula>$B$21="Threshold"</formula>
    </cfRule>
    <cfRule type="expression" dxfId="411" priority="44">
      <formula>$B$21="Turnover and Pace Work"</formula>
    </cfRule>
    <cfRule type="expression" dxfId="410" priority="43">
      <formula>$B$21="Aerobic Running"</formula>
    </cfRule>
    <cfRule type="expression" dxfId="409" priority="42">
      <formula>$B$21="Stretching and Mobility"</formula>
    </cfRule>
    <cfRule type="expression" dxfId="408" priority="41">
      <formula>$B$21="Recovery"</formula>
    </cfRule>
  </conditionalFormatting>
  <conditionalFormatting sqref="A22:F22">
    <cfRule type="expression" dxfId="407" priority="40">
      <formula>$B$22="Speed Development"</formula>
    </cfRule>
    <cfRule type="expression" dxfId="406" priority="39">
      <formula>$B$22="Lactate Tolerance"</formula>
    </cfRule>
    <cfRule type="expression" dxfId="405" priority="38">
      <formula>$B$22="VO2 Max"</formula>
    </cfRule>
    <cfRule type="expression" dxfId="404" priority="37">
      <formula>$B$22="Threshold"</formula>
    </cfRule>
    <cfRule type="expression" dxfId="403" priority="36">
      <formula>$B$22="Turnover and Pace Work"</formula>
    </cfRule>
    <cfRule type="expression" dxfId="402" priority="35">
      <formula>$B$22="Aerobic Running"</formula>
    </cfRule>
    <cfRule type="expression" dxfId="401" priority="34">
      <formula>$B$22="Stretching and Mobility"</formula>
    </cfRule>
    <cfRule type="expression" dxfId="400" priority="33">
      <formula>$B$22="Recovery"</formula>
    </cfRule>
  </conditionalFormatting>
  <conditionalFormatting sqref="A23:F23">
    <cfRule type="expression" dxfId="399" priority="32">
      <formula>$B$23="Speed Development"</formula>
    </cfRule>
    <cfRule type="expression" dxfId="398" priority="31">
      <formula>$B$23="Lactate Tolerance"</formula>
    </cfRule>
    <cfRule type="expression" dxfId="397" priority="30">
      <formula>$B$23="VO2 Max"</formula>
    </cfRule>
    <cfRule type="expression" dxfId="396" priority="29">
      <formula>$B$23="Threshold"</formula>
    </cfRule>
    <cfRule type="expression" dxfId="395" priority="28">
      <formula>$B$23="Turnover and Pace Work"</formula>
    </cfRule>
    <cfRule type="expression" dxfId="394" priority="27">
      <formula>$B$23="Aerobic Running"</formula>
    </cfRule>
    <cfRule type="expression" dxfId="393" priority="26">
      <formula>$B$23="Stretching and Mobility"</formula>
    </cfRule>
    <cfRule type="expression" dxfId="392" priority="25">
      <formula>$B$23="Recovery"</formula>
    </cfRule>
  </conditionalFormatting>
  <conditionalFormatting sqref="A24:F24">
    <cfRule type="expression" dxfId="391" priority="24">
      <formula>$B$24="Speed Development"</formula>
    </cfRule>
    <cfRule type="expression" dxfId="390" priority="23">
      <formula>$B$24="Lactate Tolerance"</formula>
    </cfRule>
    <cfRule type="expression" dxfId="389" priority="22">
      <formula>$B$24="VO2 Max"</formula>
    </cfRule>
    <cfRule type="expression" dxfId="388" priority="21">
      <formula>$B$24="Threshold"</formula>
    </cfRule>
    <cfRule type="expression" dxfId="387" priority="20">
      <formula>$B$24="Turnover and Pace Work"</formula>
    </cfRule>
    <cfRule type="expression" dxfId="386" priority="19">
      <formula>$B$24="Aerobic Running"</formula>
    </cfRule>
    <cfRule type="expression" dxfId="385" priority="18">
      <formula>$B$24="Stretching and Mobility"</formula>
    </cfRule>
    <cfRule type="expression" dxfId="384" priority="17">
      <formula>$B$24="Recovery"</formula>
    </cfRule>
  </conditionalFormatting>
  <conditionalFormatting sqref="A25:F25">
    <cfRule type="expression" dxfId="383" priority="16">
      <formula>$B$25="Speed Development"</formula>
    </cfRule>
    <cfRule type="expression" dxfId="382" priority="15">
      <formula>$B$25="Lactate Tolerance"</formula>
    </cfRule>
    <cfRule type="expression" dxfId="381" priority="14">
      <formula>$B$25="VO2 Max"</formula>
    </cfRule>
    <cfRule type="expression" dxfId="380" priority="13">
      <formula>$B$25="Threshold"</formula>
    </cfRule>
    <cfRule type="expression" dxfId="379" priority="12">
      <formula>$B$25="Turnover and Pace Work"</formula>
    </cfRule>
    <cfRule type="expression" dxfId="378" priority="11">
      <formula>$B$25="Aerobic Running"</formula>
    </cfRule>
    <cfRule type="expression" dxfId="377" priority="10">
      <formula>$B$25="Stretching and Mobility"</formula>
    </cfRule>
    <cfRule type="expression" dxfId="376" priority="9">
      <formula>$B$25="Recovery"</formula>
    </cfRule>
  </conditionalFormatting>
  <conditionalFormatting sqref="A26:F26">
    <cfRule type="expression" dxfId="375" priority="8">
      <formula>$B$26="Speed Development"</formula>
    </cfRule>
    <cfRule type="expression" dxfId="374" priority="7">
      <formula>$B$26="Lactate Tolerance"</formula>
    </cfRule>
    <cfRule type="expression" dxfId="373" priority="6">
      <formula>$B$26="VO2 Max"</formula>
    </cfRule>
    <cfRule type="expression" dxfId="372" priority="5">
      <formula>$B$26="Threshold"</formula>
    </cfRule>
    <cfRule type="expression" dxfId="371" priority="4">
      <formula>$B$26="Turnover and Pace Work"</formula>
    </cfRule>
    <cfRule type="expression" dxfId="370" priority="3">
      <formula>$B$26="Aerobic Running"</formula>
    </cfRule>
    <cfRule type="expression" dxfId="369" priority="2">
      <formula>$B$26="Stretching and Mobility"</formula>
    </cfRule>
    <cfRule type="expression" dxfId="368"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273F539-DCA1-904E-9D8A-7269AF5D6256}">
          <x14:formula1>
            <xm:f>Data!$D$2:$D$50</xm:f>
          </x14:formula1>
          <xm:sqref>D4:D26</xm:sqref>
        </x14:dataValidation>
        <x14:dataValidation type="list" allowBlank="1" showInputMessage="1" showErrorMessage="1" xr:uid="{BEA0923E-43C6-1E40-A489-B4CB2EFE5E7F}">
          <x14:formula1>
            <xm:f>Data!$C$2:$C$50</xm:f>
          </x14:formula1>
          <xm:sqref>C4:C26</xm:sqref>
        </x14:dataValidation>
        <x14:dataValidation type="list" allowBlank="1" showInputMessage="1" showErrorMessage="1" xr:uid="{924C683B-5750-D340-90BE-40EDFC583E41}">
          <x14:formula1>
            <xm:f>Data!$B$2:$B$50</xm:f>
          </x14:formula1>
          <xm:sqref>A4:A26</xm:sqref>
        </x14:dataValidation>
        <x14:dataValidation type="list" allowBlank="1" showInputMessage="1" showErrorMessage="1" xr:uid="{389772EF-BCA5-294A-B85A-74DC4D412944}">
          <x14:formula1>
            <xm:f>Data!$F$2:$F$50</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8D8-7DC2-DB46-B98F-94D9D0F20834}">
  <dimension ref="A1:T26"/>
  <sheetViews>
    <sheetView zoomScale="140" zoomScaleNormal="140" workbookViewId="0">
      <selection activeCell="A6" sqref="A6"/>
    </sheetView>
  </sheetViews>
  <sheetFormatPr baseColWidth="10" defaultRowHeight="16"/>
  <cols>
    <col min="1" max="1" width="23.33203125" customWidth="1"/>
    <col min="2" max="2" width="25.5" customWidth="1"/>
    <col min="3" max="3" width="18.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76</v>
      </c>
      <c r="B1" s="21">
        <v>45751</v>
      </c>
      <c r="C1" s="20" t="s">
        <v>97</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5" t="s">
        <v>196</v>
      </c>
      <c r="F4" s="85"/>
      <c r="G4" s="23">
        <v>30</v>
      </c>
      <c r="H4" s="23">
        <v>60</v>
      </c>
      <c r="I4" s="23">
        <v>5</v>
      </c>
      <c r="J4" s="23">
        <v>8</v>
      </c>
      <c r="K4" s="2"/>
      <c r="L4" s="27" t="s">
        <v>69</v>
      </c>
      <c r="M4" s="28">
        <f>SUMIF($B$4:$B$26,"Aerobic Running",G4:G26)</f>
        <v>30</v>
      </c>
      <c r="N4" s="28">
        <f>SUMIF($B$4:$B$26,"Aerobic Running",H4:H26)</f>
        <v>60</v>
      </c>
      <c r="O4" s="39">
        <f t="shared" ref="O4:O9" si="0">M4/$M$10</f>
        <v>0.9375</v>
      </c>
      <c r="P4" s="39">
        <f t="shared" ref="P4:P10" si="1">N4/$N$10</f>
        <v>0.967741935483871</v>
      </c>
      <c r="Q4" s="28">
        <f>SUMIF($B$4:$B$26,"Aerobic Running",I4:I26)</f>
        <v>5</v>
      </c>
      <c r="R4" s="28">
        <f>SUMIF($B$4:$B$26,"Aerobic Running",J4:J26)</f>
        <v>8</v>
      </c>
      <c r="S4" s="39">
        <f>Q4/$Q$10</f>
        <v>0.95238095238095233</v>
      </c>
      <c r="T4" s="39">
        <f>R4/$R$10</f>
        <v>0.96969696969696972</v>
      </c>
    </row>
    <row r="5" spans="1:20" ht="50" customHeight="1">
      <c r="A5" s="6" t="s">
        <v>42</v>
      </c>
      <c r="B5" s="6" t="str">
        <f>_xlfn.XLOOKUP(A5,TrainingTable[Training Component],TrainingTable[Category of Training Stimulus],"")</f>
        <v>Turnover and Pace Work</v>
      </c>
      <c r="C5" s="6" t="s">
        <v>55</v>
      </c>
      <c r="D5" s="6" t="s">
        <v>67</v>
      </c>
      <c r="E5" s="85" t="s">
        <v>217</v>
      </c>
      <c r="F5" s="85"/>
      <c r="G5" s="23">
        <v>2</v>
      </c>
      <c r="H5" s="23">
        <v>2</v>
      </c>
      <c r="I5" s="23">
        <v>0.25</v>
      </c>
      <c r="J5" s="23">
        <v>0.25</v>
      </c>
      <c r="K5" s="2"/>
      <c r="L5" s="29" t="s">
        <v>34</v>
      </c>
      <c r="M5" s="30">
        <f>SUMIF($B$4:$B$26,"Turnover and Pace Work",G4:G26)</f>
        <v>2</v>
      </c>
      <c r="N5" s="30">
        <f>SUMIF($B$4:$B$26,"Turnover and Pace Work",H4:H26)</f>
        <v>2</v>
      </c>
      <c r="O5" s="40">
        <f t="shared" si="0"/>
        <v>6.25E-2</v>
      </c>
      <c r="P5" s="40">
        <f t="shared" si="1"/>
        <v>3.2258064516129031E-2</v>
      </c>
      <c r="Q5" s="30">
        <f>SUMIF($B$4:$B$26,"Turnover and Pace Work",I4:I26)</f>
        <v>0.25</v>
      </c>
      <c r="R5" s="30">
        <f>SUMIF($B$4:$B$26,"Turnover and Pace Work",J4:J26)</f>
        <v>0.25</v>
      </c>
      <c r="S5" s="40">
        <f t="shared" ref="S5:S10" si="2">Q5/$Q$10</f>
        <v>4.7619047619047616E-2</v>
      </c>
      <c r="T5" s="40">
        <f t="shared" ref="T5:T10" si="3">R5/$R$10</f>
        <v>3.0303030303030304E-2</v>
      </c>
    </row>
    <row r="6" spans="1:20" ht="50" customHeight="1">
      <c r="A6" s="6" t="s">
        <v>21</v>
      </c>
      <c r="B6" s="6" t="str">
        <f>_xlfn.XLOOKUP(A6,TrainingTable[Training Component],TrainingTable[Category of Training Stimulus],"")</f>
        <v>Stretching and Mobility</v>
      </c>
      <c r="C6" s="6" t="s">
        <v>55</v>
      </c>
      <c r="D6" s="6" t="s">
        <v>64</v>
      </c>
      <c r="E6" s="85" t="s">
        <v>184</v>
      </c>
      <c r="F6" s="85"/>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5"/>
      <c r="F10" s="85"/>
      <c r="G10" s="23"/>
      <c r="H10" s="23"/>
      <c r="I10" s="23"/>
      <c r="J10" s="23"/>
      <c r="K10" s="2"/>
      <c r="L10" s="46" t="s">
        <v>72</v>
      </c>
      <c r="M10" s="23">
        <f>SUM(M4:M9)</f>
        <v>32</v>
      </c>
      <c r="N10" s="23">
        <f>SUM(N4:N9)</f>
        <v>62</v>
      </c>
      <c r="O10" s="47">
        <f>M10/M10</f>
        <v>1</v>
      </c>
      <c r="P10" s="45">
        <f t="shared" si="1"/>
        <v>1</v>
      </c>
      <c r="Q10" s="23">
        <f>SUM(Q4:Q9)</f>
        <v>5.25</v>
      </c>
      <c r="R10" s="23">
        <f>SUM(R4:R9)</f>
        <v>8.25</v>
      </c>
      <c r="S10" s="47">
        <f t="shared" si="2"/>
        <v>1</v>
      </c>
      <c r="T10" s="47">
        <f t="shared" si="3"/>
        <v>1</v>
      </c>
    </row>
    <row r="11" spans="1:20" ht="50" customHeight="1">
      <c r="A11" s="6"/>
      <c r="B11" s="6" t="str">
        <f>_xlfn.XLOOKUP(A11,TrainingTable[Training Component],TrainingTable[Category of Training Stimulus],"")</f>
        <v/>
      </c>
      <c r="C11" s="6" t="s">
        <v>57</v>
      </c>
      <c r="D11" s="6" t="s">
        <v>57</v>
      </c>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367" priority="184">
      <formula>$B$4="Speed Development"</formula>
    </cfRule>
    <cfRule type="expression" dxfId="366" priority="183">
      <formula>$B$4="Lactate Tolerance"</formula>
    </cfRule>
    <cfRule type="expression" dxfId="365" priority="182">
      <formula>$B$4="VO2 Max"</formula>
    </cfRule>
    <cfRule type="expression" dxfId="364" priority="181">
      <formula>$B$4="Threshold"</formula>
    </cfRule>
    <cfRule type="expression" dxfId="363" priority="180">
      <formula>$B$4="Turnover and Pace Work"</formula>
    </cfRule>
    <cfRule type="expression" dxfId="362" priority="179">
      <formula>$B$4="Aerobic Running"</formula>
    </cfRule>
    <cfRule type="expression" dxfId="361" priority="178">
      <formula>$B$4="Stretching and Mobility"</formula>
    </cfRule>
    <cfRule type="expression" dxfId="360" priority="177">
      <formula>$B$4="Recovery"</formula>
    </cfRule>
  </conditionalFormatting>
  <conditionalFormatting sqref="A5:F5">
    <cfRule type="expression" dxfId="359" priority="176">
      <formula>$B$5="Speed Development"</formula>
    </cfRule>
    <cfRule type="expression" dxfId="358" priority="175">
      <formula>$B$5="Lactate Tolerance"</formula>
    </cfRule>
    <cfRule type="expression" dxfId="357" priority="174">
      <formula>$B$5="VO2 Max"</formula>
    </cfRule>
    <cfRule type="expression" dxfId="356" priority="173">
      <formula>$B$5="Threshold"</formula>
    </cfRule>
    <cfRule type="expression" dxfId="355" priority="172">
      <formula>$B$5="Turnover and Pace Work"</formula>
    </cfRule>
    <cfRule type="expression" dxfId="354" priority="171">
      <formula>$B$5="Aerobic Running"</formula>
    </cfRule>
    <cfRule type="expression" dxfId="353" priority="170">
      <formula>$B$5="Stretching and Mobility"</formula>
    </cfRule>
    <cfRule type="expression" dxfId="352" priority="169">
      <formula>$B$5="Recovery"</formula>
    </cfRule>
  </conditionalFormatting>
  <conditionalFormatting sqref="A6:F6">
    <cfRule type="expression" dxfId="351" priority="164">
      <formula>$B$6="Turnover and Pace Work"</formula>
    </cfRule>
    <cfRule type="expression" dxfId="350" priority="167">
      <formula>$B$6="Lactate Tolerance"</formula>
    </cfRule>
    <cfRule type="expression" dxfId="349" priority="166">
      <formula>$B$6="VO2 Max"</formula>
    </cfRule>
    <cfRule type="expression" dxfId="348" priority="165">
      <formula>$B$6="Threshold"</formula>
    </cfRule>
    <cfRule type="expression" dxfId="347" priority="168">
      <formula>$B$6="Speed Development"</formula>
    </cfRule>
    <cfRule type="expression" dxfId="346" priority="163">
      <formula>$B$6="Aerobic Running"</formula>
    </cfRule>
    <cfRule type="expression" dxfId="345" priority="162">
      <formula>$B$6="Stretching and Mobility"</formula>
    </cfRule>
    <cfRule type="expression" dxfId="344" priority="161">
      <formula>$B$6="Recovery"</formula>
    </cfRule>
  </conditionalFormatting>
  <conditionalFormatting sqref="A7:F7">
    <cfRule type="expression" dxfId="343" priority="160">
      <formula>$B$7="Speed Development"</formula>
    </cfRule>
    <cfRule type="expression" dxfId="342" priority="159">
      <formula>$B$7="Lactate Tolerance"</formula>
    </cfRule>
    <cfRule type="expression" dxfId="341" priority="158">
      <formula>$B$7="VO2 Max"</formula>
    </cfRule>
    <cfRule type="expression" dxfId="340" priority="157">
      <formula>$B$7="Threshold"</formula>
    </cfRule>
    <cfRule type="expression" dxfId="339" priority="156">
      <formula>$B$7="Turnover and Pace Work"</formula>
    </cfRule>
    <cfRule type="expression" dxfId="338" priority="155">
      <formula>$B$7="Aerobic Running"</formula>
    </cfRule>
    <cfRule type="expression" dxfId="337" priority="154">
      <formula>$B$7="Stretching and Mobility"</formula>
    </cfRule>
    <cfRule type="expression" dxfId="336" priority="153">
      <formula>$B$7="Recovery"</formula>
    </cfRule>
  </conditionalFormatting>
  <conditionalFormatting sqref="A8:F8">
    <cfRule type="expression" dxfId="335" priority="152">
      <formula>$B$8="Speed Development"</formula>
    </cfRule>
    <cfRule type="expression" dxfId="334" priority="151">
      <formula>$B$8="Lactate Tolerance"</formula>
    </cfRule>
    <cfRule type="expression" dxfId="333" priority="150">
      <formula>$B$8="VO2 Max"</formula>
    </cfRule>
    <cfRule type="expression" dxfId="332" priority="149">
      <formula>$B$8="Threshold"</formula>
    </cfRule>
    <cfRule type="expression" dxfId="331" priority="148">
      <formula>$B$8="Turnover and Pace Work"</formula>
    </cfRule>
    <cfRule type="expression" dxfId="330" priority="147">
      <formula>$B$8="Aerobic Running"</formula>
    </cfRule>
    <cfRule type="expression" dxfId="329" priority="146">
      <formula>$B$8="Stretching and Mobility"</formula>
    </cfRule>
    <cfRule type="expression" dxfId="328" priority="145">
      <formula>$B$8="Recovery"</formula>
    </cfRule>
  </conditionalFormatting>
  <conditionalFormatting sqref="A9:F9">
    <cfRule type="expression" dxfId="327" priority="140">
      <formula>$B$9="Turnover and Pace Work"</formula>
    </cfRule>
    <cfRule type="expression" dxfId="326" priority="143">
      <formula>$B$9="Lactate Tolerance"</formula>
    </cfRule>
    <cfRule type="expression" dxfId="325" priority="142">
      <formula>$B$9="VO2 Max"</formula>
    </cfRule>
    <cfRule type="expression" dxfId="324" priority="141">
      <formula>$B$9="Threshold"</formula>
    </cfRule>
    <cfRule type="expression" dxfId="323" priority="144">
      <formula>$B$9="Speed Development"</formula>
    </cfRule>
    <cfRule type="expression" dxfId="322" priority="139">
      <formula>$B$9="Aerobic Running"</formula>
    </cfRule>
    <cfRule type="expression" dxfId="321" priority="138">
      <formula>$B$9="Stretching and Mobility"</formula>
    </cfRule>
    <cfRule type="expression" dxfId="320" priority="137">
      <formula>$B$9="Recovery"</formula>
    </cfRule>
  </conditionalFormatting>
  <conditionalFormatting sqref="A10:F10">
    <cfRule type="expression" dxfId="319" priority="136">
      <formula>$B$10="Speed Development"</formula>
    </cfRule>
    <cfRule type="expression" dxfId="318" priority="135">
      <formula>$B$10="Lactate Tolerance"</formula>
    </cfRule>
    <cfRule type="expression" dxfId="317" priority="134">
      <formula>$B$10="VO2 Max"</formula>
    </cfRule>
    <cfRule type="expression" dxfId="316" priority="133">
      <formula>$B$10="Threshold"</formula>
    </cfRule>
    <cfRule type="expression" dxfId="315" priority="132">
      <formula>$B$10="Turnover and Pace Work"</formula>
    </cfRule>
    <cfRule type="expression" dxfId="314" priority="131">
      <formula>$B$10="Aerobic Running"</formula>
    </cfRule>
    <cfRule type="expression" dxfId="313" priority="130">
      <formula>$B$10="Stretching and Mobility"</formula>
    </cfRule>
    <cfRule type="expression" dxfId="312" priority="129">
      <formula>$B$10="Recovery"</formula>
    </cfRule>
  </conditionalFormatting>
  <conditionalFormatting sqref="A11:F11">
    <cfRule type="expression" dxfId="311" priority="128">
      <formula>$B$11="Speed Development"</formula>
    </cfRule>
    <cfRule type="expression" dxfId="310" priority="127">
      <formula>$B$11="Lactate Tolerance"</formula>
    </cfRule>
    <cfRule type="expression" dxfId="309" priority="126">
      <formula>$B$11="VO2 Max"</formula>
    </cfRule>
    <cfRule type="expression" dxfId="308" priority="125">
      <formula>$B$11="Threshold"</formula>
    </cfRule>
    <cfRule type="expression" dxfId="307" priority="124">
      <formula>$B$11="Turnover and Pace Work"</formula>
    </cfRule>
    <cfRule type="expression" dxfId="306" priority="123">
      <formula>$B$11="Aerobic Running"</formula>
    </cfRule>
    <cfRule type="expression" dxfId="305" priority="122">
      <formula>$B$11="Stretching and Mobility"</formula>
    </cfRule>
    <cfRule type="expression" dxfId="304" priority="121">
      <formula>$B$11="Recovery"</formula>
    </cfRule>
  </conditionalFormatting>
  <conditionalFormatting sqref="A12:F12">
    <cfRule type="expression" dxfId="303" priority="120">
      <formula>$B$12="Speed Development"</formula>
    </cfRule>
    <cfRule type="expression" dxfId="302" priority="119">
      <formula>$B$12="Lactate Tolerance"</formula>
    </cfRule>
    <cfRule type="expression" dxfId="301" priority="118">
      <formula>$B$12="VO2 Max"</formula>
    </cfRule>
    <cfRule type="expression" dxfId="300" priority="117">
      <formula>$B$12="Threshold"</formula>
    </cfRule>
    <cfRule type="expression" dxfId="299" priority="116">
      <formula>$B$12="Turnover and Pace Work"</formula>
    </cfRule>
    <cfRule type="expression" dxfId="298" priority="115">
      <formula>$B$12="Aerobic Running"</formula>
    </cfRule>
    <cfRule type="expression" dxfId="297" priority="114">
      <formula>$B$12="Stretching and Mobility"</formula>
    </cfRule>
    <cfRule type="expression" dxfId="296" priority="113">
      <formula>$B$12="Recovery"</formula>
    </cfRule>
  </conditionalFormatting>
  <conditionalFormatting sqref="A13:F13">
    <cfRule type="expression" dxfId="295" priority="112">
      <formula>$B$13="Speed Development"</formula>
    </cfRule>
    <cfRule type="expression" dxfId="294" priority="111">
      <formula>$B$13="Lactate Tolerance"</formula>
    </cfRule>
    <cfRule type="expression" dxfId="293" priority="110">
      <formula>$B$13="VO2 Max"</formula>
    </cfRule>
    <cfRule type="expression" dxfId="292" priority="109">
      <formula>$B$13="Threshold"</formula>
    </cfRule>
    <cfRule type="expression" dxfId="291" priority="108">
      <formula>$B$13="Turnover and Pace Work"</formula>
    </cfRule>
    <cfRule type="expression" dxfId="290" priority="107">
      <formula>$B$13="Aerobic Running"</formula>
    </cfRule>
    <cfRule type="expression" dxfId="289" priority="106">
      <formula>$B$13="Stretching and Mobility"</formula>
    </cfRule>
    <cfRule type="expression" dxfId="288" priority="105">
      <formula>$B$13="Recovery"</formula>
    </cfRule>
  </conditionalFormatting>
  <conditionalFormatting sqref="A14:F14">
    <cfRule type="expression" dxfId="287" priority="104">
      <formula>$B$14="Speed Development"</formula>
    </cfRule>
    <cfRule type="expression" dxfId="286" priority="103">
      <formula>$B$14="Lactate Tolerance"</formula>
    </cfRule>
    <cfRule type="expression" dxfId="285" priority="102">
      <formula>$B$14="VO2 Max"</formula>
    </cfRule>
    <cfRule type="expression" dxfId="284" priority="101">
      <formula>$B$14="Threshold"</formula>
    </cfRule>
    <cfRule type="expression" dxfId="283" priority="100">
      <formula>$B$14="Turnover and Pace Work"</formula>
    </cfRule>
    <cfRule type="expression" dxfId="282" priority="99">
      <formula>$B$14="Aerobic Running"</formula>
    </cfRule>
    <cfRule type="expression" dxfId="281" priority="98">
      <formula>$B$14="Stretching and Mobility"</formula>
    </cfRule>
    <cfRule type="expression" dxfId="280" priority="97">
      <formula>$B$14="Recovery"</formula>
    </cfRule>
  </conditionalFormatting>
  <conditionalFormatting sqref="A15:F15">
    <cfRule type="expression" dxfId="279" priority="93">
      <formula>$B$15="Threshold"</formula>
    </cfRule>
    <cfRule type="expression" dxfId="278" priority="90">
      <formula>$B$15="Stretching and Mobility"</formula>
    </cfRule>
    <cfRule type="expression" dxfId="277" priority="91">
      <formula>$B$15="Aerobic Running"</formula>
    </cfRule>
    <cfRule type="expression" dxfId="276" priority="92">
      <formula>$B$15="Turnover and Pace Work"</formula>
    </cfRule>
    <cfRule type="expression" dxfId="275" priority="89">
      <formula>$B$15="Recovery"</formula>
    </cfRule>
    <cfRule type="expression" dxfId="274" priority="94">
      <formula>$B$15="VO2 Max"</formula>
    </cfRule>
    <cfRule type="expression" dxfId="273" priority="95">
      <formula>$B$15="Lactate Tolerance"</formula>
    </cfRule>
    <cfRule type="expression" dxfId="272" priority="96">
      <formula>$B$15="Speed Development"</formula>
    </cfRule>
  </conditionalFormatting>
  <conditionalFormatting sqref="A16:F16">
    <cfRule type="expression" dxfId="271" priority="88">
      <formula>$B$16="Speed Development"</formula>
    </cfRule>
    <cfRule type="expression" dxfId="270" priority="87">
      <formula>$B$16="Lactate Tolerance"</formula>
    </cfRule>
    <cfRule type="expression" dxfId="269" priority="86">
      <formula>$B$16="VO2 Max"</formula>
    </cfRule>
    <cfRule type="expression" dxfId="268" priority="85">
      <formula>$B$16="Threshold"</formula>
    </cfRule>
    <cfRule type="expression" dxfId="267" priority="84">
      <formula>$B$16="Turnover and Pace Work"</formula>
    </cfRule>
    <cfRule type="expression" dxfId="266" priority="83">
      <formula>$B$16="Aerobic Running"</formula>
    </cfRule>
    <cfRule type="expression" dxfId="265" priority="82">
      <formula>$B$16="Stretching and Mobility"</formula>
    </cfRule>
    <cfRule type="expression" dxfId="264" priority="81">
      <formula>$B$16="Recovery"</formula>
    </cfRule>
  </conditionalFormatting>
  <conditionalFormatting sqref="A17:F17">
    <cfRule type="expression" dxfId="263" priority="80">
      <formula>$B$17="Speed Development"</formula>
    </cfRule>
    <cfRule type="expression" dxfId="262" priority="79">
      <formula>$B$17="Lactate Tolerance"</formula>
    </cfRule>
    <cfRule type="expression" dxfId="261" priority="78">
      <formula>$B$17="VO2 Max"</formula>
    </cfRule>
    <cfRule type="expression" dxfId="260" priority="77">
      <formula>$B$17="Threshold"</formula>
    </cfRule>
    <cfRule type="expression" dxfId="259" priority="76">
      <formula>$B$17="Turnover and Pace Work"</formula>
    </cfRule>
    <cfRule type="expression" dxfId="258" priority="75">
      <formula>$B$17="Aerobic Running"</formula>
    </cfRule>
    <cfRule type="expression" dxfId="257" priority="74">
      <formula>$B$17="Stretching and Mobility"</formula>
    </cfRule>
    <cfRule type="expression" dxfId="256" priority="73">
      <formula>$B$17="Recovery"</formula>
    </cfRule>
  </conditionalFormatting>
  <conditionalFormatting sqref="A18:F18">
    <cfRule type="expression" dxfId="255" priority="72">
      <formula>$B$18="Speed Development"</formula>
    </cfRule>
    <cfRule type="expression" dxfId="254" priority="71">
      <formula>$B$18="Lactate Tolerance"</formula>
    </cfRule>
    <cfRule type="expression" dxfId="253" priority="70">
      <formula>$B$18="VO2 Max"</formula>
    </cfRule>
    <cfRule type="expression" dxfId="252" priority="69">
      <formula>$B$18="Threshold"</formula>
    </cfRule>
    <cfRule type="expression" dxfId="251" priority="68">
      <formula>$B$18="Turnover and Pace Work"</formula>
    </cfRule>
    <cfRule type="expression" dxfId="250" priority="67">
      <formula>$B$18="Aerobic Running"</formula>
    </cfRule>
    <cfRule type="expression" dxfId="249" priority="66">
      <formula>$B$18="Stretching and Mobility"</formula>
    </cfRule>
    <cfRule type="expression" dxfId="248" priority="65">
      <formula>$B$18="Recovery"</formula>
    </cfRule>
  </conditionalFormatting>
  <conditionalFormatting sqref="A19:F19">
    <cfRule type="expression" dxfId="247" priority="64">
      <formula>$B$19="Speed Development"</formula>
    </cfRule>
    <cfRule type="expression" dxfId="246" priority="63">
      <formula>$B$19="Lactate Tolerance"</formula>
    </cfRule>
    <cfRule type="expression" dxfId="245" priority="62">
      <formula>$B$19="VO2 Max"</formula>
    </cfRule>
    <cfRule type="expression" dxfId="244" priority="61">
      <formula>$B$19="Threshold"</formula>
    </cfRule>
    <cfRule type="expression" dxfId="243" priority="60">
      <formula>$B$19="Turnover and Pace Work"</formula>
    </cfRule>
    <cfRule type="expression" dxfId="242" priority="59">
      <formula>$B$19="Aerobic Running"</formula>
    </cfRule>
    <cfRule type="expression" dxfId="241" priority="58">
      <formula>$B$19="Stretching and Mobility"</formula>
    </cfRule>
    <cfRule type="expression" dxfId="240" priority="57">
      <formula>$B$19="Recovery"</formula>
    </cfRule>
  </conditionalFormatting>
  <conditionalFormatting sqref="A20:F20">
    <cfRule type="expression" dxfId="239" priority="56">
      <formula>$B$20="Speed Development"</formula>
    </cfRule>
    <cfRule type="expression" dxfId="238" priority="55">
      <formula>$B$20="Lactate Tolerance"</formula>
    </cfRule>
    <cfRule type="expression" dxfId="237" priority="54">
      <formula>$B$20="VO2 Max"</formula>
    </cfRule>
    <cfRule type="expression" dxfId="236" priority="53">
      <formula>$B$20="Threshold"</formula>
    </cfRule>
    <cfRule type="expression" dxfId="235" priority="52">
      <formula>$B$20="Turnover and Pace Work"</formula>
    </cfRule>
    <cfRule type="expression" dxfId="234" priority="51">
      <formula>$B$20="Aerobic Running"</formula>
    </cfRule>
    <cfRule type="expression" dxfId="233" priority="50">
      <formula>$B$20="Stretching and Mobility"</formula>
    </cfRule>
    <cfRule type="expression" dxfId="232" priority="49">
      <formula>$B$20="Recovery"</formula>
    </cfRule>
  </conditionalFormatting>
  <conditionalFormatting sqref="A21:F21">
    <cfRule type="expression" dxfId="231" priority="48">
      <formula>$B$21="Speed Development"</formula>
    </cfRule>
    <cfRule type="expression" dxfId="230" priority="47">
      <formula>$B$21="Lactate Tolerance"</formula>
    </cfRule>
    <cfRule type="expression" dxfId="229" priority="46">
      <formula>$B$21="VO2 Max"</formula>
    </cfRule>
    <cfRule type="expression" dxfId="228" priority="45">
      <formula>$B$21="Threshold"</formula>
    </cfRule>
    <cfRule type="expression" dxfId="227" priority="44">
      <formula>$B$21="Turnover and Pace Work"</formula>
    </cfRule>
    <cfRule type="expression" dxfId="226" priority="43">
      <formula>$B$21="Aerobic Running"</formula>
    </cfRule>
    <cfRule type="expression" dxfId="225" priority="42">
      <formula>$B$21="Stretching and Mobility"</formula>
    </cfRule>
    <cfRule type="expression" dxfId="224" priority="41">
      <formula>$B$21="Recovery"</formula>
    </cfRule>
  </conditionalFormatting>
  <conditionalFormatting sqref="A22:F22">
    <cfRule type="expression" dxfId="223" priority="40">
      <formula>$B$22="Speed Development"</formula>
    </cfRule>
    <cfRule type="expression" dxfId="222" priority="39">
      <formula>$B$22="Lactate Tolerance"</formula>
    </cfRule>
    <cfRule type="expression" dxfId="221" priority="38">
      <formula>$B$22="VO2 Max"</formula>
    </cfRule>
    <cfRule type="expression" dxfId="220" priority="37">
      <formula>$B$22="Threshold"</formula>
    </cfRule>
    <cfRule type="expression" dxfId="219" priority="36">
      <formula>$B$22="Turnover and Pace Work"</formula>
    </cfRule>
    <cfRule type="expression" dxfId="218" priority="35">
      <formula>$B$22="Aerobic Running"</formula>
    </cfRule>
    <cfRule type="expression" dxfId="217" priority="34">
      <formula>$B$22="Stretching and Mobility"</formula>
    </cfRule>
    <cfRule type="expression" dxfId="216" priority="33">
      <formula>$B$22="Recovery"</formula>
    </cfRule>
  </conditionalFormatting>
  <conditionalFormatting sqref="A23:F23">
    <cfRule type="expression" dxfId="215" priority="32">
      <formula>$B$23="Speed Development"</formula>
    </cfRule>
    <cfRule type="expression" dxfId="214" priority="31">
      <formula>$B$23="Lactate Tolerance"</formula>
    </cfRule>
    <cfRule type="expression" dxfId="213" priority="30">
      <formula>$B$23="VO2 Max"</formula>
    </cfRule>
    <cfRule type="expression" dxfId="212" priority="29">
      <formula>$B$23="Threshold"</formula>
    </cfRule>
    <cfRule type="expression" dxfId="211" priority="28">
      <formula>$B$23="Turnover and Pace Work"</formula>
    </cfRule>
    <cfRule type="expression" dxfId="210" priority="27">
      <formula>$B$23="Aerobic Running"</formula>
    </cfRule>
    <cfRule type="expression" dxfId="209" priority="26">
      <formula>$B$23="Stretching and Mobility"</formula>
    </cfRule>
    <cfRule type="expression" dxfId="208" priority="25">
      <formula>$B$23="Recovery"</formula>
    </cfRule>
  </conditionalFormatting>
  <conditionalFormatting sqref="A24:F24">
    <cfRule type="expression" dxfId="207" priority="24">
      <formula>$B$24="Speed Development"</formula>
    </cfRule>
    <cfRule type="expression" dxfId="206" priority="23">
      <formula>$B$24="Lactate Tolerance"</formula>
    </cfRule>
    <cfRule type="expression" dxfId="205" priority="22">
      <formula>$B$24="VO2 Max"</formula>
    </cfRule>
    <cfRule type="expression" dxfId="204" priority="21">
      <formula>$B$24="Threshold"</formula>
    </cfRule>
    <cfRule type="expression" dxfId="203" priority="20">
      <formula>$B$24="Turnover and Pace Work"</formula>
    </cfRule>
    <cfRule type="expression" dxfId="202" priority="19">
      <formula>$B$24="Aerobic Running"</formula>
    </cfRule>
    <cfRule type="expression" dxfId="201" priority="18">
      <formula>$B$24="Stretching and Mobility"</formula>
    </cfRule>
    <cfRule type="expression" dxfId="200" priority="17">
      <formula>$B$24="Recovery"</formula>
    </cfRule>
  </conditionalFormatting>
  <conditionalFormatting sqref="A25:F25">
    <cfRule type="expression" dxfId="199" priority="16">
      <formula>$B$25="Speed Development"</formula>
    </cfRule>
    <cfRule type="expression" dxfId="198" priority="15">
      <formula>$B$25="Lactate Tolerance"</formula>
    </cfRule>
    <cfRule type="expression" dxfId="197" priority="14">
      <formula>$B$25="VO2 Max"</formula>
    </cfRule>
    <cfRule type="expression" dxfId="196" priority="13">
      <formula>$B$25="Threshold"</formula>
    </cfRule>
    <cfRule type="expression" dxfId="195" priority="12">
      <formula>$B$25="Turnover and Pace Work"</formula>
    </cfRule>
    <cfRule type="expression" dxfId="194" priority="11">
      <formula>$B$25="Aerobic Running"</formula>
    </cfRule>
    <cfRule type="expression" dxfId="193" priority="10">
      <formula>$B$25="Stretching and Mobility"</formula>
    </cfRule>
    <cfRule type="expression" dxfId="192" priority="9">
      <formula>$B$25="Recovery"</formula>
    </cfRule>
  </conditionalFormatting>
  <conditionalFormatting sqref="A26:F26">
    <cfRule type="expression" dxfId="191" priority="8">
      <formula>$B$26="Speed Development"</formula>
    </cfRule>
    <cfRule type="expression" dxfId="190" priority="7">
      <formula>$B$26="Lactate Tolerance"</formula>
    </cfRule>
    <cfRule type="expression" dxfId="189" priority="6">
      <formula>$B$26="VO2 Max"</formula>
    </cfRule>
    <cfRule type="expression" dxfId="188" priority="5">
      <formula>$B$26="Threshold"</formula>
    </cfRule>
    <cfRule type="expression" dxfId="187" priority="4">
      <formula>$B$26="Turnover and Pace Work"</formula>
    </cfRule>
    <cfRule type="expression" dxfId="186" priority="3">
      <formula>$B$26="Aerobic Running"</formula>
    </cfRule>
    <cfRule type="expression" dxfId="185" priority="2">
      <formula>$B$26="Stretching and Mobility"</formula>
    </cfRule>
    <cfRule type="expression" dxfId="184"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075C57C-0A33-F44D-86D4-ADEF797EBD86}">
          <x14:formula1>
            <xm:f>Data!$D$2:$D$50</xm:f>
          </x14:formula1>
          <xm:sqref>D4:D26</xm:sqref>
        </x14:dataValidation>
        <x14:dataValidation type="list" allowBlank="1" showInputMessage="1" showErrorMessage="1" xr:uid="{6B8B8D21-F40B-B046-81C2-7DE3A90C3D70}">
          <x14:formula1>
            <xm:f>Data!$C$2:$C$50</xm:f>
          </x14:formula1>
          <xm:sqref>C4:C26</xm:sqref>
        </x14:dataValidation>
        <x14:dataValidation type="list" allowBlank="1" showInputMessage="1" showErrorMessage="1" xr:uid="{E4433D41-84FD-7145-ADDD-EFCDA0810784}">
          <x14:formula1>
            <xm:f>Data!$B$2:$B$50</xm:f>
          </x14:formula1>
          <xm:sqref>A4:A26</xm:sqref>
        </x14:dataValidation>
        <x14:dataValidation type="list" allowBlank="1" showInputMessage="1" showErrorMessage="1" xr:uid="{A3804245-1899-9041-9E57-9192AA78701A}">
          <x14:formula1>
            <xm:f>Data!$F$2:$F$50</xm:f>
          </x14:formula1>
          <xm:sqref>C1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8F24-1155-3045-9859-0EBA4E3BB5F9}">
  <dimension ref="A1:T26"/>
  <sheetViews>
    <sheetView topLeftCell="D11" zoomScale="140" zoomScaleNormal="140" workbookViewId="0">
      <selection activeCell="G18" sqref="G18"/>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79</v>
      </c>
      <c r="B1" s="21">
        <v>45752</v>
      </c>
      <c r="C1" s="20" t="s">
        <v>95</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77</v>
      </c>
      <c r="B4" s="6" t="str">
        <f>_xlfn.XLOOKUP(A4,TrainingTable[Training Component],TrainingTable[Category of Training Stimulus],"")</f>
        <v>Aerobic Running</v>
      </c>
      <c r="C4" s="6" t="s">
        <v>55</v>
      </c>
      <c r="D4" s="6" t="s">
        <v>67</v>
      </c>
      <c r="E4" s="85" t="s">
        <v>218</v>
      </c>
      <c r="F4" s="85"/>
      <c r="G4" s="23">
        <v>60</v>
      </c>
      <c r="H4" s="23">
        <v>90</v>
      </c>
      <c r="I4" s="23">
        <v>7</v>
      </c>
      <c r="J4" s="23">
        <v>13</v>
      </c>
      <c r="K4" s="2"/>
      <c r="L4" s="27" t="s">
        <v>69</v>
      </c>
      <c r="M4" s="28">
        <f>SUMIF($B$4:$B$26,"Aerobic Running",G4:G26)</f>
        <v>60</v>
      </c>
      <c r="N4" s="28">
        <f>SUMIF($B$4:$B$26,"Aerobic Running",H4:H26)</f>
        <v>90</v>
      </c>
      <c r="O4" s="39">
        <f t="shared" ref="O4:O9" si="0">M4/$M$10</f>
        <v>0.92307692307692313</v>
      </c>
      <c r="P4" s="39">
        <f t="shared" ref="P4:P10" si="1">N4/$N$10</f>
        <v>0.94736842105263153</v>
      </c>
      <c r="Q4" s="28">
        <f>SUMIF($B$4:$B$26,"Aerobic Running",I4:I26)</f>
        <v>7</v>
      </c>
      <c r="R4" s="28">
        <f>SUMIF($B$4:$B$26,"Aerobic Running",J4:J26)</f>
        <v>13</v>
      </c>
      <c r="S4" s="39">
        <f>Q4/$Q$10</f>
        <v>0.97222222222222221</v>
      </c>
      <c r="T4" s="39">
        <f>R4/$R$10</f>
        <v>0.98484848484848486</v>
      </c>
    </row>
    <row r="5" spans="1:20" ht="50" customHeight="1">
      <c r="A5" s="6" t="s">
        <v>42</v>
      </c>
      <c r="B5" s="6" t="str">
        <f>_xlfn.XLOOKUP(A5,TrainingTable[Training Component],TrainingTable[Category of Training Stimulus],"")</f>
        <v>Turnover and Pace Work</v>
      </c>
      <c r="C5" s="6" t="s">
        <v>55</v>
      </c>
      <c r="D5" s="6" t="s">
        <v>67</v>
      </c>
      <c r="E5" s="85" t="s">
        <v>219</v>
      </c>
      <c r="F5" s="85"/>
      <c r="G5" s="23">
        <v>5</v>
      </c>
      <c r="H5" s="23">
        <v>5</v>
      </c>
      <c r="I5" s="23">
        <v>0.2</v>
      </c>
      <c r="J5" s="23">
        <v>0.2</v>
      </c>
      <c r="K5" s="2"/>
      <c r="L5" s="29" t="s">
        <v>34</v>
      </c>
      <c r="M5" s="30">
        <f>SUMIF($B$4:$B$26,"Turnover and Pace Work",G4:G26)</f>
        <v>5</v>
      </c>
      <c r="N5" s="30">
        <f>SUMIF($B$4:$B$26,"Turnover and Pace Work",H4:H26)</f>
        <v>5</v>
      </c>
      <c r="O5" s="40">
        <f t="shared" si="0"/>
        <v>7.6923076923076927E-2</v>
      </c>
      <c r="P5" s="40">
        <f t="shared" si="1"/>
        <v>5.2631578947368418E-2</v>
      </c>
      <c r="Q5" s="30">
        <f>SUMIF($B$4:$B$26,"Turnover and Pace Work",I4:I26)</f>
        <v>0.2</v>
      </c>
      <c r="R5" s="30">
        <f>SUMIF($B$4:$B$26,"Turnover and Pace Work",J4:J26)</f>
        <v>0.2</v>
      </c>
      <c r="S5" s="40">
        <f t="shared" ref="S5:S10" si="2">Q5/$Q$10</f>
        <v>2.777777777777778E-2</v>
      </c>
      <c r="T5" s="40">
        <f t="shared" ref="T5:T10" si="3">R5/$R$10</f>
        <v>1.5151515151515154E-2</v>
      </c>
    </row>
    <row r="6" spans="1:20" ht="50" customHeight="1">
      <c r="A6" s="6" t="s">
        <v>20</v>
      </c>
      <c r="B6" s="6" t="str">
        <f>_xlfn.XLOOKUP(A6,TrainingTable[Training Component],TrainingTable[Category of Training Stimulus],"")</f>
        <v>Stretching and Mobility</v>
      </c>
      <c r="C6" s="6" t="s">
        <v>57</v>
      </c>
      <c r="D6" s="6" t="s">
        <v>57</v>
      </c>
      <c r="E6" s="85" t="s">
        <v>220</v>
      </c>
      <c r="F6" s="85"/>
      <c r="G6" s="23">
        <v>1</v>
      </c>
      <c r="H6" s="23">
        <v>1</v>
      </c>
      <c r="I6" s="23">
        <v>0.1</v>
      </c>
      <c r="J6" s="23">
        <v>0.1</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5"/>
      <c r="F10" s="85"/>
      <c r="G10" s="23"/>
      <c r="H10" s="23"/>
      <c r="I10" s="23"/>
      <c r="J10" s="23"/>
      <c r="K10" s="2"/>
      <c r="L10" s="46" t="s">
        <v>72</v>
      </c>
      <c r="M10" s="23">
        <f>SUM(M4:M9)</f>
        <v>65</v>
      </c>
      <c r="N10" s="23">
        <f>SUM(N4:N9)</f>
        <v>95</v>
      </c>
      <c r="O10" s="47">
        <f>M10/M10</f>
        <v>1</v>
      </c>
      <c r="P10" s="45">
        <f t="shared" si="1"/>
        <v>1</v>
      </c>
      <c r="Q10" s="23">
        <f>SUM(Q4:Q9)</f>
        <v>7.2</v>
      </c>
      <c r="R10" s="23">
        <f>SUM(R4:R9)</f>
        <v>13.2</v>
      </c>
      <c r="S10" s="47">
        <f t="shared" si="2"/>
        <v>1</v>
      </c>
      <c r="T10" s="47">
        <f t="shared" si="3"/>
        <v>1</v>
      </c>
    </row>
    <row r="11" spans="1:20" ht="50" customHeight="1">
      <c r="A11" s="6"/>
      <c r="B11" s="6" t="str">
        <f>_xlfn.XLOOKUP(A11,TrainingTable[Training Component],TrainingTable[Category of Training Stimulus],"")</f>
        <v/>
      </c>
      <c r="C11" s="6"/>
      <c r="D11" s="6"/>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9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183" priority="184">
      <formula>$B$4="Speed Development"</formula>
    </cfRule>
    <cfRule type="expression" dxfId="182" priority="183">
      <formula>$B$4="Lactate Tolerance"</formula>
    </cfRule>
    <cfRule type="expression" dxfId="181" priority="182">
      <formula>$B$4="VO2 Max"</formula>
    </cfRule>
    <cfRule type="expression" dxfId="180" priority="181">
      <formula>$B$4="Threshold"</formula>
    </cfRule>
    <cfRule type="expression" dxfId="179" priority="180">
      <formula>$B$4="Turnover and Pace Work"</formula>
    </cfRule>
    <cfRule type="expression" dxfId="178" priority="179">
      <formula>$B$4="Aerobic Running"</formula>
    </cfRule>
    <cfRule type="expression" dxfId="177" priority="178">
      <formula>$B$4="Stretching and Mobility"</formula>
    </cfRule>
    <cfRule type="expression" dxfId="176" priority="177">
      <formula>$B$4="Recovery"</formula>
    </cfRule>
  </conditionalFormatting>
  <conditionalFormatting sqref="A5:F5">
    <cfRule type="expression" dxfId="175" priority="176">
      <formula>$B$5="Speed Development"</formula>
    </cfRule>
    <cfRule type="expression" dxfId="174" priority="175">
      <formula>$B$5="Lactate Tolerance"</formula>
    </cfRule>
    <cfRule type="expression" dxfId="173" priority="174">
      <formula>$B$5="VO2 Max"</formula>
    </cfRule>
    <cfRule type="expression" dxfId="172" priority="173">
      <formula>$B$5="Threshold"</formula>
    </cfRule>
    <cfRule type="expression" dxfId="171" priority="172">
      <formula>$B$5="Turnover and Pace Work"</formula>
    </cfRule>
    <cfRule type="expression" dxfId="170" priority="171">
      <formula>$B$5="Aerobic Running"</formula>
    </cfRule>
    <cfRule type="expression" dxfId="169" priority="170">
      <formula>$B$5="Stretching and Mobility"</formula>
    </cfRule>
    <cfRule type="expression" dxfId="168" priority="169">
      <formula>$B$5="Recovery"</formula>
    </cfRule>
  </conditionalFormatting>
  <conditionalFormatting sqref="A6:F6">
    <cfRule type="expression" dxfId="167" priority="164">
      <formula>$B$6="Turnover and Pace Work"</formula>
    </cfRule>
    <cfRule type="expression" dxfId="166" priority="167">
      <formula>$B$6="Lactate Tolerance"</formula>
    </cfRule>
    <cfRule type="expression" dxfId="165" priority="166">
      <formula>$B$6="VO2 Max"</formula>
    </cfRule>
    <cfRule type="expression" dxfId="164" priority="165">
      <formula>$B$6="Threshold"</formula>
    </cfRule>
    <cfRule type="expression" dxfId="163" priority="168">
      <formula>$B$6="Speed Development"</formula>
    </cfRule>
    <cfRule type="expression" dxfId="162" priority="163">
      <formula>$B$6="Aerobic Running"</formula>
    </cfRule>
    <cfRule type="expression" dxfId="161" priority="162">
      <formula>$B$6="Stretching and Mobility"</formula>
    </cfRule>
    <cfRule type="expression" dxfId="160" priority="161">
      <formula>$B$6="Recovery"</formula>
    </cfRule>
  </conditionalFormatting>
  <conditionalFormatting sqref="A7:F7">
    <cfRule type="expression" dxfId="159" priority="160">
      <formula>$B$7="Speed Development"</formula>
    </cfRule>
    <cfRule type="expression" dxfId="158" priority="159">
      <formula>$B$7="Lactate Tolerance"</formula>
    </cfRule>
    <cfRule type="expression" dxfId="157" priority="158">
      <formula>$B$7="VO2 Max"</formula>
    </cfRule>
    <cfRule type="expression" dxfId="156" priority="157">
      <formula>$B$7="Threshold"</formula>
    </cfRule>
    <cfRule type="expression" dxfId="155" priority="156">
      <formula>$B$7="Turnover and Pace Work"</formula>
    </cfRule>
    <cfRule type="expression" dxfId="154" priority="155">
      <formula>$B$7="Aerobic Running"</formula>
    </cfRule>
    <cfRule type="expression" dxfId="153" priority="154">
      <formula>$B$7="Stretching and Mobility"</formula>
    </cfRule>
    <cfRule type="expression" dxfId="152" priority="153">
      <formula>$B$7="Recovery"</formula>
    </cfRule>
  </conditionalFormatting>
  <conditionalFormatting sqref="A8:F8">
    <cfRule type="expression" dxfId="151" priority="152">
      <formula>$B$8="Speed Development"</formula>
    </cfRule>
    <cfRule type="expression" dxfId="150" priority="151">
      <formula>$B$8="Lactate Tolerance"</formula>
    </cfRule>
    <cfRule type="expression" dxfId="149" priority="150">
      <formula>$B$8="VO2 Max"</formula>
    </cfRule>
    <cfRule type="expression" dxfId="148" priority="149">
      <formula>$B$8="Threshold"</formula>
    </cfRule>
    <cfRule type="expression" dxfId="147" priority="148">
      <formula>$B$8="Turnover and Pace Work"</formula>
    </cfRule>
    <cfRule type="expression" dxfId="146" priority="147">
      <formula>$B$8="Aerobic Running"</formula>
    </cfRule>
    <cfRule type="expression" dxfId="145" priority="146">
      <formula>$B$8="Stretching and Mobility"</formula>
    </cfRule>
    <cfRule type="expression" dxfId="144" priority="145">
      <formula>$B$8="Recovery"</formula>
    </cfRule>
  </conditionalFormatting>
  <conditionalFormatting sqref="A9:F9">
    <cfRule type="expression" dxfId="143" priority="140">
      <formula>$B$9="Turnover and Pace Work"</formula>
    </cfRule>
    <cfRule type="expression" dxfId="142" priority="143">
      <formula>$B$9="Lactate Tolerance"</formula>
    </cfRule>
    <cfRule type="expression" dxfId="141" priority="142">
      <formula>$B$9="VO2 Max"</formula>
    </cfRule>
    <cfRule type="expression" dxfId="140" priority="141">
      <formula>$B$9="Threshold"</formula>
    </cfRule>
    <cfRule type="expression" dxfId="139" priority="144">
      <formula>$B$9="Speed Development"</formula>
    </cfRule>
    <cfRule type="expression" dxfId="138" priority="139">
      <formula>$B$9="Aerobic Running"</formula>
    </cfRule>
    <cfRule type="expression" dxfId="137" priority="138">
      <formula>$B$9="Stretching and Mobility"</formula>
    </cfRule>
    <cfRule type="expression" dxfId="136" priority="137">
      <formula>$B$9="Recovery"</formula>
    </cfRule>
  </conditionalFormatting>
  <conditionalFormatting sqref="A10:F10">
    <cfRule type="expression" dxfId="135" priority="136">
      <formula>$B$10="Speed Development"</formula>
    </cfRule>
    <cfRule type="expression" dxfId="134" priority="135">
      <formula>$B$10="Lactate Tolerance"</formula>
    </cfRule>
    <cfRule type="expression" dxfId="133" priority="134">
      <formula>$B$10="VO2 Max"</formula>
    </cfRule>
    <cfRule type="expression" dxfId="132" priority="133">
      <formula>$B$10="Threshold"</formula>
    </cfRule>
    <cfRule type="expression" dxfId="131" priority="132">
      <formula>$B$10="Turnover and Pace Work"</formula>
    </cfRule>
    <cfRule type="expression" dxfId="130" priority="131">
      <formula>$B$10="Aerobic Running"</formula>
    </cfRule>
    <cfRule type="expression" dxfId="129" priority="130">
      <formula>$B$10="Stretching and Mobility"</formula>
    </cfRule>
    <cfRule type="expression" dxfId="128" priority="129">
      <formula>$B$10="Recovery"</formula>
    </cfRule>
  </conditionalFormatting>
  <conditionalFormatting sqref="A11:F11">
    <cfRule type="expression" dxfId="127" priority="128">
      <formula>$B$11="Speed Development"</formula>
    </cfRule>
    <cfRule type="expression" dxfId="126" priority="127">
      <formula>$B$11="Lactate Tolerance"</formula>
    </cfRule>
    <cfRule type="expression" dxfId="125" priority="126">
      <formula>$B$11="VO2 Max"</formula>
    </cfRule>
    <cfRule type="expression" dxfId="124" priority="125">
      <formula>$B$11="Threshold"</formula>
    </cfRule>
    <cfRule type="expression" dxfId="123" priority="124">
      <formula>$B$11="Turnover and Pace Work"</formula>
    </cfRule>
    <cfRule type="expression" dxfId="122" priority="123">
      <formula>$B$11="Aerobic Running"</formula>
    </cfRule>
    <cfRule type="expression" dxfId="121" priority="122">
      <formula>$B$11="Stretching and Mobility"</formula>
    </cfRule>
    <cfRule type="expression" dxfId="120" priority="121">
      <formula>$B$11="Recovery"</formula>
    </cfRule>
  </conditionalFormatting>
  <conditionalFormatting sqref="A12:F12">
    <cfRule type="expression" dxfId="119" priority="120">
      <formula>$B$12="Speed Development"</formula>
    </cfRule>
    <cfRule type="expression" dxfId="118" priority="119">
      <formula>$B$12="Lactate Tolerance"</formula>
    </cfRule>
    <cfRule type="expression" dxfId="117" priority="118">
      <formula>$B$12="VO2 Max"</formula>
    </cfRule>
    <cfRule type="expression" dxfId="116" priority="117">
      <formula>$B$12="Threshold"</formula>
    </cfRule>
    <cfRule type="expression" dxfId="115" priority="116">
      <formula>$B$12="Turnover and Pace Work"</formula>
    </cfRule>
    <cfRule type="expression" dxfId="114" priority="115">
      <formula>$B$12="Aerobic Running"</formula>
    </cfRule>
    <cfRule type="expression" dxfId="113" priority="114">
      <formula>$B$12="Stretching and Mobility"</formula>
    </cfRule>
    <cfRule type="expression" dxfId="112" priority="113">
      <formula>$B$12="Recovery"</formula>
    </cfRule>
  </conditionalFormatting>
  <conditionalFormatting sqref="A13:F13">
    <cfRule type="expression" dxfId="111" priority="112">
      <formula>$B$13="Speed Development"</formula>
    </cfRule>
    <cfRule type="expression" dxfId="110" priority="111">
      <formula>$B$13="Lactate Tolerance"</formula>
    </cfRule>
    <cfRule type="expression" dxfId="109" priority="110">
      <formula>$B$13="VO2 Max"</formula>
    </cfRule>
    <cfRule type="expression" dxfId="108" priority="109">
      <formula>$B$13="Threshold"</formula>
    </cfRule>
    <cfRule type="expression" dxfId="107" priority="108">
      <formula>$B$13="Turnover and Pace Work"</formula>
    </cfRule>
    <cfRule type="expression" dxfId="106" priority="107">
      <formula>$B$13="Aerobic Running"</formula>
    </cfRule>
    <cfRule type="expression" dxfId="105" priority="106">
      <formula>$B$13="Stretching and Mobility"</formula>
    </cfRule>
    <cfRule type="expression" dxfId="104" priority="105">
      <formula>$B$13="Recovery"</formula>
    </cfRule>
  </conditionalFormatting>
  <conditionalFormatting sqref="A14:F14">
    <cfRule type="expression" dxfId="103" priority="104">
      <formula>$B$14="Speed Development"</formula>
    </cfRule>
    <cfRule type="expression" dxfId="102" priority="103">
      <formula>$B$14="Lactate Tolerance"</formula>
    </cfRule>
    <cfRule type="expression" dxfId="101" priority="102">
      <formula>$B$14="VO2 Max"</formula>
    </cfRule>
    <cfRule type="expression" dxfId="100" priority="101">
      <formula>$B$14="Threshold"</formula>
    </cfRule>
    <cfRule type="expression" dxfId="99" priority="100">
      <formula>$B$14="Turnover and Pace Work"</formula>
    </cfRule>
    <cfRule type="expression" dxfId="98" priority="99">
      <formula>$B$14="Aerobic Running"</formula>
    </cfRule>
    <cfRule type="expression" dxfId="97" priority="98">
      <formula>$B$14="Stretching and Mobility"</formula>
    </cfRule>
    <cfRule type="expression" dxfId="96" priority="97">
      <formula>$B$14="Recovery"</formula>
    </cfRule>
  </conditionalFormatting>
  <conditionalFormatting sqref="A15:F15">
    <cfRule type="expression" dxfId="95" priority="93">
      <formula>$B$15="Threshold"</formula>
    </cfRule>
    <cfRule type="expression" dxfId="94" priority="90">
      <formula>$B$15="Stretching and Mobility"</formula>
    </cfRule>
    <cfRule type="expression" dxfId="93" priority="91">
      <formula>$B$15="Aerobic Running"</formula>
    </cfRule>
    <cfRule type="expression" dxfId="92" priority="92">
      <formula>$B$15="Turnover and Pace Work"</formula>
    </cfRule>
    <cfRule type="expression" dxfId="91" priority="89">
      <formula>$B$15="Recovery"</formula>
    </cfRule>
    <cfRule type="expression" dxfId="90" priority="94">
      <formula>$B$15="VO2 Max"</formula>
    </cfRule>
    <cfRule type="expression" dxfId="89" priority="95">
      <formula>$B$15="Lactate Tolerance"</formula>
    </cfRule>
    <cfRule type="expression" dxfId="88" priority="96">
      <formula>$B$15="Speed Development"</formula>
    </cfRule>
  </conditionalFormatting>
  <conditionalFormatting sqref="A16:F16">
    <cfRule type="expression" dxfId="87" priority="88">
      <formula>$B$16="Speed Development"</formula>
    </cfRule>
    <cfRule type="expression" dxfId="86" priority="87">
      <formula>$B$16="Lactate Tolerance"</formula>
    </cfRule>
    <cfRule type="expression" dxfId="85" priority="86">
      <formula>$B$16="VO2 Max"</formula>
    </cfRule>
    <cfRule type="expression" dxfId="84" priority="85">
      <formula>$B$16="Threshold"</formula>
    </cfRule>
    <cfRule type="expression" dxfId="83" priority="84">
      <formula>$B$16="Turnover and Pace Work"</formula>
    </cfRule>
    <cfRule type="expression" dxfId="82" priority="83">
      <formula>$B$16="Aerobic Running"</formula>
    </cfRule>
    <cfRule type="expression" dxfId="81" priority="82">
      <formula>$B$16="Stretching and Mobility"</formula>
    </cfRule>
    <cfRule type="expression" dxfId="80" priority="81">
      <formula>$B$16="Recovery"</formula>
    </cfRule>
  </conditionalFormatting>
  <conditionalFormatting sqref="A17:F17">
    <cfRule type="expression" dxfId="79" priority="80">
      <formula>$B$17="Speed Development"</formula>
    </cfRule>
    <cfRule type="expression" dxfId="78" priority="79">
      <formula>$B$17="Lactate Tolerance"</formula>
    </cfRule>
    <cfRule type="expression" dxfId="77" priority="78">
      <formula>$B$17="VO2 Max"</formula>
    </cfRule>
    <cfRule type="expression" dxfId="76" priority="77">
      <formula>$B$17="Threshold"</formula>
    </cfRule>
    <cfRule type="expression" dxfId="75" priority="76">
      <formula>$B$17="Turnover and Pace Work"</formula>
    </cfRule>
    <cfRule type="expression" dxfId="74" priority="75">
      <formula>$B$17="Aerobic Running"</formula>
    </cfRule>
    <cfRule type="expression" dxfId="73" priority="74">
      <formula>$B$17="Stretching and Mobility"</formula>
    </cfRule>
    <cfRule type="expression" dxfId="72" priority="73">
      <formula>$B$17="Recovery"</formula>
    </cfRule>
  </conditionalFormatting>
  <conditionalFormatting sqref="A18:F18">
    <cfRule type="expression" dxfId="71" priority="72">
      <formula>$B$18="Speed Development"</formula>
    </cfRule>
    <cfRule type="expression" dxfId="70" priority="71">
      <formula>$B$18="Lactate Tolerance"</formula>
    </cfRule>
    <cfRule type="expression" dxfId="69" priority="70">
      <formula>$B$18="VO2 Max"</formula>
    </cfRule>
    <cfRule type="expression" dxfId="68" priority="69">
      <formula>$B$18="Threshold"</formula>
    </cfRule>
    <cfRule type="expression" dxfId="67" priority="68">
      <formula>$B$18="Turnover and Pace Work"</formula>
    </cfRule>
    <cfRule type="expression" dxfId="66" priority="67">
      <formula>$B$18="Aerobic Running"</formula>
    </cfRule>
    <cfRule type="expression" dxfId="65" priority="66">
      <formula>$B$18="Stretching and Mobility"</formula>
    </cfRule>
    <cfRule type="expression" dxfId="64" priority="65">
      <formula>$B$18="Recovery"</formula>
    </cfRule>
  </conditionalFormatting>
  <conditionalFormatting sqref="A19:F19">
    <cfRule type="expression" dxfId="63" priority="64">
      <formula>$B$19="Speed Development"</formula>
    </cfRule>
    <cfRule type="expression" dxfId="62" priority="63">
      <formula>$B$19="Lactate Tolerance"</formula>
    </cfRule>
    <cfRule type="expression" dxfId="61" priority="62">
      <formula>$B$19="VO2 Max"</formula>
    </cfRule>
    <cfRule type="expression" dxfId="60" priority="61">
      <formula>$B$19="Threshold"</formula>
    </cfRule>
    <cfRule type="expression" dxfId="59" priority="60">
      <formula>$B$19="Turnover and Pace Work"</formula>
    </cfRule>
    <cfRule type="expression" dxfId="58" priority="59">
      <formula>$B$19="Aerobic Running"</formula>
    </cfRule>
    <cfRule type="expression" dxfId="57" priority="58">
      <formula>$B$19="Stretching and Mobility"</formula>
    </cfRule>
    <cfRule type="expression" dxfId="56" priority="57">
      <formula>$B$19="Recovery"</formula>
    </cfRule>
  </conditionalFormatting>
  <conditionalFormatting sqref="A20:F20">
    <cfRule type="expression" dxfId="55" priority="56">
      <formula>$B$20="Speed Development"</formula>
    </cfRule>
    <cfRule type="expression" dxfId="54" priority="55">
      <formula>$B$20="Lactate Tolerance"</formula>
    </cfRule>
    <cfRule type="expression" dxfId="53" priority="54">
      <formula>$B$20="VO2 Max"</formula>
    </cfRule>
    <cfRule type="expression" dxfId="52" priority="53">
      <formula>$B$20="Threshold"</formula>
    </cfRule>
    <cfRule type="expression" dxfId="51" priority="52">
      <formula>$B$20="Turnover and Pace Work"</formula>
    </cfRule>
    <cfRule type="expression" dxfId="50" priority="51">
      <formula>$B$20="Aerobic Running"</formula>
    </cfRule>
    <cfRule type="expression" dxfId="49" priority="50">
      <formula>$B$20="Stretching and Mobility"</formula>
    </cfRule>
    <cfRule type="expression" dxfId="48" priority="49">
      <formula>$B$20="Recovery"</formula>
    </cfRule>
  </conditionalFormatting>
  <conditionalFormatting sqref="A21:F21">
    <cfRule type="expression" dxfId="47" priority="48">
      <formula>$B$21="Speed Development"</formula>
    </cfRule>
    <cfRule type="expression" dxfId="46" priority="47">
      <formula>$B$21="Lactate Tolerance"</formula>
    </cfRule>
    <cfRule type="expression" dxfId="45" priority="46">
      <formula>$B$21="VO2 Max"</formula>
    </cfRule>
    <cfRule type="expression" dxfId="44" priority="45">
      <formula>$B$21="Threshold"</formula>
    </cfRule>
    <cfRule type="expression" dxfId="43" priority="44">
      <formula>$B$21="Turnover and Pace Work"</formula>
    </cfRule>
    <cfRule type="expression" dxfId="42" priority="43">
      <formula>$B$21="Aerobic Running"</formula>
    </cfRule>
    <cfRule type="expression" dxfId="41" priority="42">
      <formula>$B$21="Stretching and Mobility"</formula>
    </cfRule>
    <cfRule type="expression" dxfId="40" priority="41">
      <formula>$B$21="Recovery"</formula>
    </cfRule>
  </conditionalFormatting>
  <conditionalFormatting sqref="A22:F22">
    <cfRule type="expression" dxfId="39" priority="40">
      <formula>$B$22="Speed Development"</formula>
    </cfRule>
    <cfRule type="expression" dxfId="38" priority="39">
      <formula>$B$22="Lactate Tolerance"</formula>
    </cfRule>
    <cfRule type="expression" dxfId="37" priority="38">
      <formula>$B$22="VO2 Max"</formula>
    </cfRule>
    <cfRule type="expression" dxfId="36" priority="37">
      <formula>$B$22="Threshold"</formula>
    </cfRule>
    <cfRule type="expression" dxfId="35" priority="36">
      <formula>$B$22="Turnover and Pace Work"</formula>
    </cfRule>
    <cfRule type="expression" dxfId="34" priority="35">
      <formula>$B$22="Aerobic Running"</formula>
    </cfRule>
    <cfRule type="expression" dxfId="33" priority="34">
      <formula>$B$22="Stretching and Mobility"</formula>
    </cfRule>
    <cfRule type="expression" dxfId="32" priority="33">
      <formula>$B$22="Recovery"</formula>
    </cfRule>
  </conditionalFormatting>
  <conditionalFormatting sqref="A23:F23">
    <cfRule type="expression" dxfId="31" priority="32">
      <formula>$B$23="Speed Development"</formula>
    </cfRule>
    <cfRule type="expression" dxfId="30" priority="31">
      <formula>$B$23="Lactate Tolerance"</formula>
    </cfRule>
    <cfRule type="expression" dxfId="29" priority="30">
      <formula>$B$23="VO2 Max"</formula>
    </cfRule>
    <cfRule type="expression" dxfId="28" priority="29">
      <formula>$B$23="Threshold"</formula>
    </cfRule>
    <cfRule type="expression" dxfId="27" priority="28">
      <formula>$B$23="Turnover and Pace Work"</formula>
    </cfRule>
    <cfRule type="expression" dxfId="26" priority="27">
      <formula>$B$23="Aerobic Running"</formula>
    </cfRule>
    <cfRule type="expression" dxfId="25" priority="26">
      <formula>$B$23="Stretching and Mobility"</formula>
    </cfRule>
    <cfRule type="expression" dxfId="24" priority="25">
      <formula>$B$23="Recovery"</formula>
    </cfRule>
  </conditionalFormatting>
  <conditionalFormatting sqref="A24:F24">
    <cfRule type="expression" dxfId="23" priority="24">
      <formula>$B$24="Speed Development"</formula>
    </cfRule>
    <cfRule type="expression" dxfId="22" priority="23">
      <formula>$B$24="Lactate Tolerance"</formula>
    </cfRule>
    <cfRule type="expression" dxfId="21" priority="22">
      <formula>$B$24="VO2 Max"</formula>
    </cfRule>
    <cfRule type="expression" dxfId="20" priority="21">
      <formula>$B$24="Threshold"</formula>
    </cfRule>
    <cfRule type="expression" dxfId="19" priority="20">
      <formula>$B$24="Turnover and Pace Work"</formula>
    </cfRule>
    <cfRule type="expression" dxfId="18" priority="19">
      <formula>$B$24="Aerobic Running"</formula>
    </cfRule>
    <cfRule type="expression" dxfId="17" priority="18">
      <formula>$B$24="Stretching and Mobility"</formula>
    </cfRule>
    <cfRule type="expression" dxfId="16" priority="17">
      <formula>$B$24="Recovery"</formula>
    </cfRule>
  </conditionalFormatting>
  <conditionalFormatting sqref="A25:F25">
    <cfRule type="expression" dxfId="15" priority="16">
      <formula>$B$25="Speed Development"</formula>
    </cfRule>
    <cfRule type="expression" dxfId="14" priority="15">
      <formula>$B$25="Lactate Tolerance"</formula>
    </cfRule>
    <cfRule type="expression" dxfId="13" priority="14">
      <formula>$B$25="VO2 Max"</formula>
    </cfRule>
    <cfRule type="expression" dxfId="12" priority="13">
      <formula>$B$25="Threshold"</formula>
    </cfRule>
    <cfRule type="expression" dxfId="11" priority="12">
      <formula>$B$25="Turnover and Pace Work"</formula>
    </cfRule>
    <cfRule type="expression" dxfId="10" priority="11">
      <formula>$B$25="Aerobic Running"</formula>
    </cfRule>
    <cfRule type="expression" dxfId="9" priority="10">
      <formula>$B$25="Stretching and Mobility"</formula>
    </cfRule>
    <cfRule type="expression" dxfId="8" priority="9">
      <formula>$B$25="Recovery"</formula>
    </cfRule>
  </conditionalFormatting>
  <conditionalFormatting sqref="A26:F26">
    <cfRule type="expression" dxfId="7" priority="8">
      <formula>$B$26="Speed Development"</formula>
    </cfRule>
    <cfRule type="expression" dxfId="6" priority="7">
      <formula>$B$26="Lactate Tolerance"</formula>
    </cfRule>
    <cfRule type="expression" dxfId="5" priority="6">
      <formula>$B$26="VO2 Max"</formula>
    </cfRule>
    <cfRule type="expression" dxfId="4" priority="5">
      <formula>$B$26="Threshold"</formula>
    </cfRule>
    <cfRule type="expression" dxfId="3" priority="4">
      <formula>$B$26="Turnover and Pace Work"</formula>
    </cfRule>
    <cfRule type="expression" dxfId="2" priority="3">
      <formula>$B$26="Aerobic Running"</formula>
    </cfRule>
    <cfRule type="expression" dxfId="1" priority="2">
      <formula>$B$26="Stretching and Mobility"</formula>
    </cfRule>
    <cfRule type="expression" dxfId="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0BA2B52-C847-CE4D-B1AA-410B2DC92BE8}">
          <x14:formula1>
            <xm:f>Data!$D$2:$D$50</xm:f>
          </x14:formula1>
          <xm:sqref>D4:D26</xm:sqref>
        </x14:dataValidation>
        <x14:dataValidation type="list" allowBlank="1" showInputMessage="1" showErrorMessage="1" xr:uid="{F818A5B4-F250-F640-8F92-011BA7C7C520}">
          <x14:formula1>
            <xm:f>Data!$C$2:$C$50</xm:f>
          </x14:formula1>
          <xm:sqref>C4:C26</xm:sqref>
        </x14:dataValidation>
        <x14:dataValidation type="list" allowBlank="1" showInputMessage="1" showErrorMessage="1" xr:uid="{FBBE9A99-340F-6344-8181-726D158EA661}">
          <x14:formula1>
            <xm:f>Data!$B$2:$B$50</xm:f>
          </x14:formula1>
          <xm:sqref>A4:A26</xm:sqref>
        </x14:dataValidation>
        <x14:dataValidation type="list" allowBlank="1" showInputMessage="1" showErrorMessage="1" xr:uid="{4FF272C5-B7E9-6E44-83A3-AB45B1D13F2C}">
          <x14:formula1>
            <xm:f>Data!$F$2:$F$50</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40D5-03F3-E747-866F-61BB7AC84C7C}">
  <dimension ref="A1:Z50"/>
  <sheetViews>
    <sheetView topLeftCell="A2" zoomScale="140" zoomScaleNormal="140" workbookViewId="0">
      <selection activeCell="B1" sqref="B1"/>
    </sheetView>
  </sheetViews>
  <sheetFormatPr baseColWidth="10" defaultRowHeight="17"/>
  <cols>
    <col min="1" max="1" width="50.1640625" style="2" customWidth="1"/>
    <col min="2" max="2" width="17.33203125" style="2" customWidth="1"/>
    <col min="3" max="3" width="17.33203125" style="16" customWidth="1"/>
    <col min="4" max="4" width="20.6640625" style="16" customWidth="1"/>
    <col min="5" max="5" width="81.33203125" style="2" customWidth="1"/>
    <col min="6" max="26" width="10.83203125" style="2"/>
  </cols>
  <sheetData>
    <row r="1" spans="1:5" ht="50" customHeight="1">
      <c r="A1" s="3" t="s">
        <v>165</v>
      </c>
      <c r="B1" s="5" t="s">
        <v>9</v>
      </c>
    </row>
    <row r="2" spans="1:5" ht="19" customHeight="1"/>
    <row r="3" spans="1:5" ht="50" customHeight="1">
      <c r="A3" s="51" t="s">
        <v>99</v>
      </c>
      <c r="B3" s="51" t="s">
        <v>100</v>
      </c>
      <c r="C3" s="53" t="s">
        <v>101</v>
      </c>
      <c r="D3" s="53" t="s">
        <v>102</v>
      </c>
      <c r="E3" s="51" t="s">
        <v>13</v>
      </c>
    </row>
    <row r="4" spans="1:5" ht="50" customHeight="1">
      <c r="A4" s="6" t="str" cm="1">
        <f t="array" ref="A4:E8">_xlfn._xlws.FILTER(Strength_Core2[],Strength_Core2[Routine]=B1)</f>
        <v>Romanian Deadlift (weighted or single leg)</v>
      </c>
      <c r="B4" s="6" t="str">
        <v>Lower Body B</v>
      </c>
      <c r="C4" s="23">
        <v>3</v>
      </c>
      <c r="D4" s="23" t="str">
        <v>5-10</v>
      </c>
      <c r="E4" s="6" t="str">
        <v>https://www.youtube.com/watch?v=cWoPMoxYHz0</v>
      </c>
    </row>
    <row r="5" spans="1:5" ht="50" customHeight="1">
      <c r="A5" s="6" t="str">
        <v>Goblet Squat</v>
      </c>
      <c r="B5" s="6" t="str">
        <v>Lower Body B</v>
      </c>
      <c r="C5" s="23">
        <v>3</v>
      </c>
      <c r="D5" s="23" t="str">
        <v>8-12</v>
      </c>
      <c r="E5" s="6" t="str">
        <v>https://www.youtube.com/watch?v=yGswPtbSlro</v>
      </c>
    </row>
    <row r="6" spans="1:5" ht="50" customHeight="1">
      <c r="A6" s="6" t="str">
        <v>Reverse Lunge</v>
      </c>
      <c r="B6" s="6" t="str">
        <v>Lower Body B</v>
      </c>
      <c r="C6" s="23">
        <v>2</v>
      </c>
      <c r="D6" s="23" t="str">
        <v>15 each leg</v>
      </c>
      <c r="E6" s="6" t="str">
        <v>https://www.youtube.com/watch?v=5frs7_F2SrU&amp;pp=ygUNcmV2ZXJzZSBsdW5nZQ%3D%3D</v>
      </c>
    </row>
    <row r="7" spans="1:5" ht="50" customHeight="1">
      <c r="A7" s="6" t="str">
        <v>Step-Ups</v>
      </c>
      <c r="B7" s="6" t="str">
        <v>Lower Body B</v>
      </c>
      <c r="C7" s="23">
        <v>3</v>
      </c>
      <c r="D7" s="23" t="str">
        <v>10-15 each leg</v>
      </c>
      <c r="E7" s="6" t="str">
        <v>https://www.youtube.com/watch?v=elhu-WC1qk4&amp;pp=ygUIc3RlcCB1cHM%3D</v>
      </c>
    </row>
    <row r="8" spans="1:5" ht="50" customHeight="1">
      <c r="A8" s="6" t="str">
        <v>Single Leg Glute Bridge</v>
      </c>
      <c r="B8" s="6" t="str">
        <v>Lower Body B</v>
      </c>
      <c r="C8" s="23">
        <v>3</v>
      </c>
      <c r="D8" s="23" t="str">
        <v>10-15 each leg</v>
      </c>
      <c r="E8" s="6" t="str">
        <v>https://www.youtube.com/watch?v=egs6m4J8u8c</v>
      </c>
    </row>
    <row r="9" spans="1:5" ht="50" customHeight="1">
      <c r="A9" s="6"/>
      <c r="B9" s="6"/>
      <c r="C9" s="23"/>
      <c r="D9" s="23"/>
      <c r="E9" s="6"/>
    </row>
    <row r="10" spans="1:5" ht="50" customHeight="1">
      <c r="A10" s="6"/>
      <c r="B10" s="6"/>
      <c r="C10" s="23"/>
      <c r="D10" s="23"/>
      <c r="E10" s="6"/>
    </row>
    <row r="11" spans="1:5" ht="50" customHeight="1"/>
    <row r="12" spans="1:5" ht="50" customHeight="1"/>
    <row r="13" spans="1:5" ht="50" customHeight="1"/>
    <row r="14" spans="1:5" ht="50" customHeight="1"/>
    <row r="15" spans="1:5" ht="50" customHeight="1"/>
    <row r="16" spans="1:5"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6FCC0D-61E1-8F49-8B2F-87CB3D70194F}">
          <x14:formula1>
            <xm:f>Data!$E$2:$E$50</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16C0-598A-5349-9C59-3605DAAE90CD}">
  <dimension ref="A1:AB33"/>
  <sheetViews>
    <sheetView zoomScale="150" zoomScaleNormal="150" workbookViewId="0">
      <selection activeCell="A6" sqref="A6"/>
    </sheetView>
  </sheetViews>
  <sheetFormatPr baseColWidth="10" defaultRowHeight="17"/>
  <cols>
    <col min="1" max="4" width="32.6640625" style="2" customWidth="1"/>
    <col min="5" max="5" width="19.6640625" style="2" customWidth="1"/>
    <col min="6" max="6" width="19.83203125" style="2" customWidth="1"/>
    <col min="7" max="7" width="3.6640625" style="2" customWidth="1"/>
    <col min="8" max="28" width="10.83203125" style="2"/>
  </cols>
  <sheetData>
    <row r="1" spans="1:6">
      <c r="A1" s="3" t="s">
        <v>15</v>
      </c>
      <c r="B1" s="3" t="s">
        <v>41</v>
      </c>
      <c r="C1" s="3" t="s">
        <v>54</v>
      </c>
      <c r="D1" s="3" t="s">
        <v>62</v>
      </c>
      <c r="E1" s="3" t="s">
        <v>151</v>
      </c>
      <c r="F1" s="3" t="s">
        <v>91</v>
      </c>
    </row>
    <row r="2" spans="1:6">
      <c r="A2" s="2" t="str" cm="1">
        <f t="array" ref="A2:A9">_xlfn._xlws.SORT(_xlfn.UNIQUE(TrainingTable[Category of Training Stimulus]))</f>
        <v>Aerobic Running</v>
      </c>
      <c r="B2" s="2" t="str" cm="1">
        <f t="array" ref="B2:B33">_xlfn._xlws.SORT(_xlfn.UNIQUE(TrainingTable[Training Component]))</f>
        <v>10K Pace Running</v>
      </c>
      <c r="C2" s="2" t="s">
        <v>55</v>
      </c>
      <c r="D2" s="2" t="s">
        <v>67</v>
      </c>
      <c r="E2" s="2" t="str" cm="1">
        <f t="array" ref="E2:E10">_xlfn.UNIQUE(Strength_Core2[Routine])</f>
        <v>Lower Body A</v>
      </c>
      <c r="F2" s="2" t="s">
        <v>94</v>
      </c>
    </row>
    <row r="3" spans="1:6">
      <c r="A3" s="2" t="str">
        <v>Lactate Tolerance</v>
      </c>
      <c r="B3" s="2" t="str">
        <v>1600M Pace Running</v>
      </c>
      <c r="C3" s="2" t="s">
        <v>57</v>
      </c>
      <c r="D3" s="2" t="s">
        <v>66</v>
      </c>
      <c r="E3" s="2" t="str">
        <v>Lower Body B</v>
      </c>
      <c r="F3" s="2" t="s">
        <v>93</v>
      </c>
    </row>
    <row r="4" spans="1:6">
      <c r="A4" s="2" t="str">
        <v>Recovery</v>
      </c>
      <c r="B4" s="2" t="str">
        <v>30M Flys</v>
      </c>
      <c r="C4" s="2" t="s">
        <v>56</v>
      </c>
      <c r="D4" s="2" t="s">
        <v>65</v>
      </c>
      <c r="E4" s="2" t="str">
        <v>Lower Body C</v>
      </c>
      <c r="F4" s="2" t="s">
        <v>95</v>
      </c>
    </row>
    <row r="5" spans="1:6">
      <c r="A5" s="2" t="str">
        <v>Speed Development</v>
      </c>
      <c r="B5" s="2" t="str">
        <v>3K Pace Running</v>
      </c>
      <c r="C5" s="2" t="s">
        <v>58</v>
      </c>
      <c r="D5" s="2" t="s">
        <v>57</v>
      </c>
      <c r="E5" s="2" t="str">
        <v>Lower Body E</v>
      </c>
      <c r="F5" s="2" t="s">
        <v>96</v>
      </c>
    </row>
    <row r="6" spans="1:6">
      <c r="A6" s="2" t="str">
        <v>Stretching and Mobility</v>
      </c>
      <c r="B6" s="2" t="str">
        <v>400M Pace Running</v>
      </c>
      <c r="D6" s="2" t="s">
        <v>63</v>
      </c>
      <c r="E6" s="2" t="str">
        <v>Lower Body D</v>
      </c>
      <c r="F6" s="2" t="s">
        <v>78</v>
      </c>
    </row>
    <row r="7" spans="1:6">
      <c r="A7" s="2" t="str">
        <v>Threshold</v>
      </c>
      <c r="B7" s="2" t="str">
        <v>50M Flys</v>
      </c>
      <c r="D7" s="2" t="s">
        <v>64</v>
      </c>
      <c r="E7" s="2" t="str">
        <v>Core A</v>
      </c>
      <c r="F7" s="2" t="s">
        <v>97</v>
      </c>
    </row>
    <row r="8" spans="1:6">
      <c r="A8" s="2" t="str">
        <v>Turnover and Pace Work</v>
      </c>
      <c r="B8" s="2" t="str">
        <v>5K Pace Running</v>
      </c>
      <c r="D8" s="2" t="s">
        <v>68</v>
      </c>
      <c r="E8" s="2" t="str">
        <v>Core B</v>
      </c>
      <c r="F8" s="2" t="s">
        <v>77</v>
      </c>
    </row>
    <row r="9" spans="1:6">
      <c r="A9" s="2" t="str">
        <v>VO2 Max</v>
      </c>
      <c r="B9" s="2" t="str">
        <v>800M Pace Running</v>
      </c>
      <c r="E9" s="2" t="str">
        <v>Core C</v>
      </c>
    </row>
    <row r="10" spans="1:6">
      <c r="B10" s="2" t="str">
        <v>80M Flys</v>
      </c>
      <c r="E10" s="2" t="str">
        <v>Upper Body A</v>
      </c>
    </row>
    <row r="11" spans="1:6">
      <c r="B11" s="2" t="str">
        <v>Cooldown</v>
      </c>
    </row>
    <row r="12" spans="1:6">
      <c r="B12" s="2" t="str">
        <v>Dynamic Stretching</v>
      </c>
    </row>
    <row r="13" spans="1:6">
      <c r="B13" s="2" t="str">
        <v>Easy Running</v>
      </c>
    </row>
    <row r="14" spans="1:6">
      <c r="B14" s="2" t="str">
        <v>Float Recovery</v>
      </c>
    </row>
    <row r="15" spans="1:6">
      <c r="B15" s="2" t="str">
        <v>Hill Sprints</v>
      </c>
    </row>
    <row r="16" spans="1:6">
      <c r="B16" s="2" t="str">
        <v>Hurdle Mobility</v>
      </c>
    </row>
    <row r="17" spans="2:2">
      <c r="B17" s="2" t="str">
        <v>Jog Recovery</v>
      </c>
    </row>
    <row r="18" spans="2:2">
      <c r="B18" s="2" t="str">
        <v>Long Run</v>
      </c>
    </row>
    <row r="19" spans="2:2">
      <c r="B19" s="2" t="str">
        <v>Pre-Race 100M Step Downs</v>
      </c>
    </row>
    <row r="20" spans="2:2">
      <c r="B20" s="2" t="str">
        <v>Pre-Race 200M Gear Changes</v>
      </c>
    </row>
    <row r="21" spans="2:2">
      <c r="B21" s="2" t="str">
        <v>Race</v>
      </c>
    </row>
    <row r="22" spans="2:2">
      <c r="B22" s="2" t="str">
        <v>Race Pace (1600M)</v>
      </c>
    </row>
    <row r="23" spans="2:2">
      <c r="B23" s="2" t="str">
        <v>Race Pace (3K)</v>
      </c>
    </row>
    <row r="24" spans="2:2">
      <c r="B24" s="2" t="str">
        <v>Race Pace (5K)</v>
      </c>
    </row>
    <row r="25" spans="2:2">
      <c r="B25" s="2" t="str">
        <v>Race Pace (800M)</v>
      </c>
    </row>
    <row r="26" spans="2:2">
      <c r="B26" s="2" t="str">
        <v>Standing Rest</v>
      </c>
    </row>
    <row r="27" spans="2:2">
      <c r="B27" s="2" t="str">
        <v>Static Stretching</v>
      </c>
    </row>
    <row r="28" spans="2:2">
      <c r="B28" s="2" t="str">
        <v>Strides (Post-Run)</v>
      </c>
    </row>
    <row r="29" spans="2:2">
      <c r="B29" s="2" t="str">
        <v>Strides (Pre-Run)</v>
      </c>
    </row>
    <row r="30" spans="2:2">
      <c r="B30" s="2" t="str">
        <v>Sub-Threshold Running</v>
      </c>
    </row>
    <row r="31" spans="2:2">
      <c r="B31" s="2" t="str">
        <v>Threshold Running</v>
      </c>
    </row>
    <row r="32" spans="2:2">
      <c r="B32" s="2" t="str">
        <v>Walking Rest</v>
      </c>
    </row>
    <row r="33" spans="2:2">
      <c r="B33" s="2" t="str">
        <v>Warm-Up</v>
      </c>
    </row>
  </sheetData>
  <sortState xmlns:xlrd2="http://schemas.microsoft.com/office/spreadsheetml/2017/richdata2" ref="C3:C5">
    <sortCondition ref="C3:C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EC9-6CEC-AD41-8427-5874FDFF3456}">
  <dimension ref="A1:Z103"/>
  <sheetViews>
    <sheetView topLeftCell="A26" zoomScale="160" zoomScaleNormal="160" workbookViewId="0">
      <selection activeCell="A33" sqref="A33"/>
    </sheetView>
  </sheetViews>
  <sheetFormatPr baseColWidth="10" defaultRowHeight="17"/>
  <cols>
    <col min="1" max="1" width="33.5" style="2" customWidth="1"/>
    <col min="2" max="2" width="32.6640625" style="2" customWidth="1"/>
    <col min="3" max="3" width="65" style="2" customWidth="1"/>
    <col min="4" max="26" width="10.83203125" style="2"/>
  </cols>
  <sheetData>
    <row r="1" spans="1:3" ht="25" customHeight="1">
      <c r="A1" s="9" t="s">
        <v>15</v>
      </c>
      <c r="B1" s="10" t="s">
        <v>16</v>
      </c>
      <c r="C1" s="11" t="s">
        <v>13</v>
      </c>
    </row>
    <row r="2" spans="1:3" ht="35" customHeight="1">
      <c r="A2" s="7" t="s">
        <v>17</v>
      </c>
      <c r="B2" s="6" t="s">
        <v>0</v>
      </c>
      <c r="C2" s="8"/>
    </row>
    <row r="3" spans="1:3" ht="35" customHeight="1">
      <c r="A3" s="7" t="s">
        <v>17</v>
      </c>
      <c r="B3" s="6" t="s">
        <v>10</v>
      </c>
      <c r="C3" s="8"/>
    </row>
    <row r="4" spans="1:3" ht="35" customHeight="1">
      <c r="A4" s="7" t="s">
        <v>17</v>
      </c>
      <c r="B4" s="6" t="s">
        <v>14</v>
      </c>
      <c r="C4" s="8"/>
    </row>
    <row r="5" spans="1:3" ht="35" customHeight="1">
      <c r="A5" s="7" t="s">
        <v>18</v>
      </c>
      <c r="B5" s="6" t="s">
        <v>19</v>
      </c>
      <c r="C5" s="8"/>
    </row>
    <row r="6" spans="1:3" ht="35" customHeight="1">
      <c r="A6" s="7" t="s">
        <v>18</v>
      </c>
      <c r="B6" s="6" t="s">
        <v>20</v>
      </c>
      <c r="C6" s="8"/>
    </row>
    <row r="7" spans="1:3" ht="35" customHeight="1">
      <c r="A7" s="7" t="s">
        <v>18</v>
      </c>
      <c r="B7" s="6" t="s">
        <v>21</v>
      </c>
      <c r="C7" s="8"/>
    </row>
    <row r="8" spans="1:3" ht="35" customHeight="1">
      <c r="A8" s="7" t="s">
        <v>22</v>
      </c>
      <c r="B8" s="6" t="s">
        <v>24</v>
      </c>
      <c r="C8" s="8"/>
    </row>
    <row r="9" spans="1:3" ht="35" customHeight="1">
      <c r="A9" s="7" t="s">
        <v>22</v>
      </c>
      <c r="B9" s="6" t="s">
        <v>23</v>
      </c>
      <c r="C9" s="8"/>
    </row>
    <row r="10" spans="1:3" ht="35" customHeight="1">
      <c r="A10" s="7" t="s">
        <v>1</v>
      </c>
      <c r="B10" s="6" t="s">
        <v>25</v>
      </c>
      <c r="C10" s="8"/>
    </row>
    <row r="11" spans="1:3" ht="35" customHeight="1">
      <c r="A11" s="7" t="s">
        <v>1</v>
      </c>
      <c r="B11" s="6" t="s">
        <v>26</v>
      </c>
      <c r="C11" s="8"/>
    </row>
    <row r="12" spans="1:3" ht="35" customHeight="1">
      <c r="A12" s="7" t="s">
        <v>1</v>
      </c>
      <c r="B12" s="6" t="s">
        <v>27</v>
      </c>
      <c r="C12" s="8"/>
    </row>
    <row r="13" spans="1:3" ht="35" customHeight="1">
      <c r="A13" s="7" t="s">
        <v>2</v>
      </c>
      <c r="B13" s="6" t="s">
        <v>28</v>
      </c>
      <c r="C13" s="8"/>
    </row>
    <row r="14" spans="1:3" ht="35" customHeight="1">
      <c r="A14" s="7" t="s">
        <v>2</v>
      </c>
      <c r="B14" s="6" t="s">
        <v>29</v>
      </c>
      <c r="C14" s="8"/>
    </row>
    <row r="15" spans="1:3" ht="35" customHeight="1">
      <c r="A15" s="7" t="s">
        <v>2</v>
      </c>
      <c r="B15" s="6" t="s">
        <v>30</v>
      </c>
      <c r="C15" s="8"/>
    </row>
    <row r="16" spans="1:3" ht="35" customHeight="1">
      <c r="A16" s="7" t="s">
        <v>3</v>
      </c>
      <c r="B16" s="6" t="s">
        <v>31</v>
      </c>
      <c r="C16" s="8"/>
    </row>
    <row r="17" spans="1:3" ht="35" customHeight="1">
      <c r="A17" s="7" t="s">
        <v>3</v>
      </c>
      <c r="B17" s="6" t="s">
        <v>32</v>
      </c>
      <c r="C17" s="8"/>
    </row>
    <row r="18" spans="1:3" ht="35" customHeight="1">
      <c r="A18" s="7" t="s">
        <v>3</v>
      </c>
      <c r="B18" s="6" t="s">
        <v>33</v>
      </c>
      <c r="C18" s="8"/>
    </row>
    <row r="19" spans="1:3" ht="35" customHeight="1">
      <c r="A19" s="7" t="s">
        <v>34</v>
      </c>
      <c r="B19" s="6" t="s">
        <v>43</v>
      </c>
      <c r="C19" s="8"/>
    </row>
    <row r="20" spans="1:3" ht="35" customHeight="1">
      <c r="A20" s="7" t="s">
        <v>34</v>
      </c>
      <c r="B20" s="6" t="s">
        <v>42</v>
      </c>
      <c r="C20" s="8"/>
    </row>
    <row r="21" spans="1:3" ht="35" customHeight="1">
      <c r="A21" s="7" t="s">
        <v>34</v>
      </c>
      <c r="B21" s="6" t="s">
        <v>35</v>
      </c>
      <c r="C21" s="8"/>
    </row>
    <row r="22" spans="1:3" ht="35" customHeight="1">
      <c r="A22" s="7" t="s">
        <v>34</v>
      </c>
      <c r="B22" s="6" t="s">
        <v>36</v>
      </c>
      <c r="C22" s="8"/>
    </row>
    <row r="23" spans="1:3" ht="35" customHeight="1">
      <c r="A23" s="7" t="s">
        <v>34</v>
      </c>
      <c r="B23" s="6" t="s">
        <v>37</v>
      </c>
      <c r="C23" s="8"/>
    </row>
    <row r="24" spans="1:3" ht="35" customHeight="1">
      <c r="A24" s="12" t="s">
        <v>34</v>
      </c>
      <c r="B24" s="13" t="s">
        <v>38</v>
      </c>
      <c r="C24" s="14"/>
    </row>
    <row r="25" spans="1:3" ht="35" customHeight="1">
      <c r="A25" s="12" t="s">
        <v>48</v>
      </c>
      <c r="B25" s="13" t="s">
        <v>49</v>
      </c>
      <c r="C25" s="14"/>
    </row>
    <row r="26" spans="1:3" ht="35" customHeight="1">
      <c r="A26" s="12" t="s">
        <v>48</v>
      </c>
      <c r="B26" s="13" t="s">
        <v>50</v>
      </c>
      <c r="C26" s="14"/>
    </row>
    <row r="27" spans="1:3" ht="35" customHeight="1">
      <c r="A27" s="12" t="s">
        <v>48</v>
      </c>
      <c r="B27" s="13" t="s">
        <v>52</v>
      </c>
      <c r="C27" s="14"/>
    </row>
    <row r="28" spans="1:3" ht="35" customHeight="1">
      <c r="A28" s="12" t="s">
        <v>48</v>
      </c>
      <c r="B28" s="13" t="s">
        <v>51</v>
      </c>
      <c r="C28" s="14"/>
    </row>
    <row r="29" spans="1:3" ht="35" customHeight="1">
      <c r="A29" s="12" t="s">
        <v>17</v>
      </c>
      <c r="B29" s="13" t="s">
        <v>77</v>
      </c>
      <c r="C29" s="14"/>
    </row>
    <row r="30" spans="1:3" ht="35" customHeight="1">
      <c r="A30" s="12" t="s">
        <v>2</v>
      </c>
      <c r="B30" s="13" t="s">
        <v>78</v>
      </c>
      <c r="C30" s="14"/>
    </row>
    <row r="31" spans="1:3" ht="25" customHeight="1">
      <c r="A31" s="12" t="s">
        <v>34</v>
      </c>
      <c r="B31" s="13" t="s">
        <v>177</v>
      </c>
      <c r="C31" s="14"/>
    </row>
    <row r="32" spans="1:3" ht="25" customHeight="1">
      <c r="A32" s="12" t="s">
        <v>34</v>
      </c>
      <c r="B32" s="13" t="s">
        <v>181</v>
      </c>
      <c r="C32" s="14"/>
    </row>
    <row r="33" spans="1:3" ht="25" customHeight="1">
      <c r="A33" s="12" t="s">
        <v>34</v>
      </c>
      <c r="B33" s="13" t="s">
        <v>182</v>
      </c>
      <c r="C33" s="14"/>
    </row>
    <row r="34" spans="1:3" ht="25" customHeight="1"/>
    <row r="35" spans="1:3" ht="25" customHeight="1"/>
    <row r="36" spans="1:3" ht="25" customHeight="1"/>
    <row r="37" spans="1:3" ht="25" customHeight="1"/>
    <row r="38" spans="1:3" ht="25" customHeight="1"/>
    <row r="39" spans="1:3" ht="25" customHeight="1"/>
    <row r="40" spans="1:3" ht="25" customHeight="1"/>
    <row r="41" spans="1:3" ht="25" customHeight="1"/>
    <row r="42" spans="1:3" ht="25" customHeight="1"/>
    <row r="43" spans="1:3" ht="25" customHeight="1"/>
    <row r="44" spans="1:3" ht="25" customHeight="1"/>
    <row r="45" spans="1:3" ht="25" customHeight="1"/>
    <row r="46" spans="1:3" ht="25" customHeight="1"/>
    <row r="47" spans="1:3" ht="25" customHeight="1"/>
    <row r="48" spans="1:3"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CFBD-A302-1F44-B271-E37800403B7F}">
  <dimension ref="A1:M100"/>
  <sheetViews>
    <sheetView zoomScale="140" zoomScaleNormal="140" workbookViewId="0">
      <selection activeCell="E44" sqref="E44"/>
    </sheetView>
  </sheetViews>
  <sheetFormatPr baseColWidth="10" defaultRowHeight="17"/>
  <cols>
    <col min="1" max="1" width="44" style="1" customWidth="1"/>
    <col min="2" max="2" width="19.83203125" style="1" customWidth="1"/>
    <col min="3" max="3" width="19.83203125" style="74" customWidth="1"/>
    <col min="4" max="4" width="19.83203125" style="75" customWidth="1"/>
    <col min="5" max="5" width="70.33203125" style="2" customWidth="1"/>
    <col min="6" max="13" width="10.83203125" style="1"/>
  </cols>
  <sheetData>
    <row r="1" spans="1:13" s="4" customFormat="1" ht="30" customHeight="1">
      <c r="A1" s="3" t="s">
        <v>99</v>
      </c>
      <c r="B1" s="3" t="s">
        <v>100</v>
      </c>
      <c r="C1" s="15" t="s">
        <v>101</v>
      </c>
      <c r="D1" s="72" t="s">
        <v>102</v>
      </c>
      <c r="E1" s="3" t="s">
        <v>13</v>
      </c>
      <c r="F1" s="2"/>
      <c r="G1" s="2"/>
      <c r="H1" s="2"/>
      <c r="I1" s="2"/>
      <c r="J1" s="2"/>
      <c r="K1" s="2"/>
      <c r="L1" s="2"/>
      <c r="M1" s="2"/>
    </row>
    <row r="2" spans="1:13" s="4" customFormat="1" ht="30" customHeight="1">
      <c r="A2" s="2" t="s">
        <v>103</v>
      </c>
      <c r="B2" s="2" t="s">
        <v>8</v>
      </c>
      <c r="C2" s="16">
        <v>3</v>
      </c>
      <c r="D2" s="73" t="s">
        <v>109</v>
      </c>
      <c r="E2" s="78" t="s">
        <v>157</v>
      </c>
      <c r="F2" s="2"/>
      <c r="G2" s="2"/>
      <c r="H2" s="2"/>
      <c r="I2" s="2"/>
      <c r="J2" s="2"/>
      <c r="K2" s="2"/>
      <c r="L2" s="2"/>
      <c r="M2" s="2"/>
    </row>
    <row r="3" spans="1:13" s="4" customFormat="1" ht="30" customHeight="1">
      <c r="A3" s="2" t="s">
        <v>105</v>
      </c>
      <c r="B3" s="2" t="s">
        <v>8</v>
      </c>
      <c r="C3" s="16">
        <v>3</v>
      </c>
      <c r="D3" s="73" t="s">
        <v>104</v>
      </c>
      <c r="E3" s="78" t="s">
        <v>158</v>
      </c>
      <c r="F3" s="2"/>
      <c r="G3" s="2"/>
      <c r="H3" s="2"/>
      <c r="I3" s="2"/>
      <c r="J3" s="2"/>
      <c r="K3" s="2"/>
      <c r="L3" s="2"/>
      <c r="M3" s="2"/>
    </row>
    <row r="4" spans="1:13" s="4" customFormat="1" ht="30" customHeight="1">
      <c r="A4" s="2" t="s">
        <v>106</v>
      </c>
      <c r="B4" s="2" t="s">
        <v>8</v>
      </c>
      <c r="C4" s="16">
        <v>2</v>
      </c>
      <c r="D4" s="73" t="s">
        <v>104</v>
      </c>
      <c r="E4" s="78" t="s">
        <v>159</v>
      </c>
      <c r="F4" s="2"/>
      <c r="G4" s="2"/>
      <c r="H4" s="2"/>
      <c r="I4" s="2"/>
      <c r="J4" s="2"/>
      <c r="K4" s="2"/>
      <c r="L4" s="2"/>
      <c r="M4" s="2"/>
    </row>
    <row r="5" spans="1:13" s="4" customFormat="1" ht="30" customHeight="1">
      <c r="A5" s="2" t="s">
        <v>107</v>
      </c>
      <c r="B5" s="2" t="s">
        <v>8</v>
      </c>
      <c r="C5" s="16">
        <v>2</v>
      </c>
      <c r="D5" s="73" t="s">
        <v>108</v>
      </c>
      <c r="E5" s="78" t="s">
        <v>160</v>
      </c>
      <c r="F5" s="2"/>
      <c r="G5" s="2"/>
      <c r="H5" s="2"/>
      <c r="I5" s="2"/>
      <c r="J5" s="2"/>
      <c r="K5" s="2"/>
      <c r="L5" s="2"/>
      <c r="M5" s="2"/>
    </row>
    <row r="6" spans="1:13" s="4" customFormat="1" ht="30" customHeight="1">
      <c r="A6" s="2" t="s">
        <v>110</v>
      </c>
      <c r="B6" s="2" t="s">
        <v>8</v>
      </c>
      <c r="C6" s="16">
        <v>3</v>
      </c>
      <c r="D6" s="73" t="s">
        <v>111</v>
      </c>
      <c r="E6" s="77" t="s">
        <v>161</v>
      </c>
      <c r="F6" s="2"/>
      <c r="G6" s="2"/>
      <c r="H6" s="2"/>
      <c r="I6" s="2"/>
      <c r="J6" s="2"/>
      <c r="K6" s="2"/>
      <c r="L6" s="2"/>
      <c r="M6" s="2"/>
    </row>
    <row r="7" spans="1:13" s="4" customFormat="1" ht="30" customHeight="1">
      <c r="A7" s="2" t="s">
        <v>112</v>
      </c>
      <c r="B7" s="2" t="s">
        <v>9</v>
      </c>
      <c r="C7" s="16">
        <v>3</v>
      </c>
      <c r="D7" s="73" t="s">
        <v>113</v>
      </c>
      <c r="E7" s="77" t="s">
        <v>162</v>
      </c>
      <c r="F7" s="2"/>
      <c r="G7" s="2"/>
      <c r="H7" s="2"/>
      <c r="I7" s="2"/>
      <c r="J7" s="2"/>
      <c r="K7" s="2"/>
      <c r="L7" s="2"/>
      <c r="M7" s="2"/>
    </row>
    <row r="8" spans="1:13" s="4" customFormat="1" ht="30" customHeight="1">
      <c r="A8" s="2" t="s">
        <v>114</v>
      </c>
      <c r="B8" s="2" t="s">
        <v>9</v>
      </c>
      <c r="C8" s="16">
        <v>3</v>
      </c>
      <c r="D8" s="73" t="s">
        <v>115</v>
      </c>
      <c r="E8" s="77" t="s">
        <v>163</v>
      </c>
      <c r="F8" s="2"/>
      <c r="G8" s="2"/>
      <c r="H8" s="2"/>
      <c r="I8" s="2"/>
      <c r="J8" s="2"/>
      <c r="K8" s="2"/>
      <c r="L8" s="2"/>
      <c r="M8" s="2"/>
    </row>
    <row r="9" spans="1:13" s="4" customFormat="1" ht="30" customHeight="1">
      <c r="A9" s="2" t="s">
        <v>164</v>
      </c>
      <c r="B9" s="2" t="s">
        <v>9</v>
      </c>
      <c r="C9" s="16">
        <v>2</v>
      </c>
      <c r="D9" s="73" t="s">
        <v>116</v>
      </c>
      <c r="E9" s="78" t="s">
        <v>166</v>
      </c>
      <c r="F9" s="2"/>
      <c r="G9" s="2"/>
      <c r="H9" s="2"/>
      <c r="I9" s="2"/>
      <c r="J9" s="2"/>
      <c r="K9" s="2"/>
      <c r="L9" s="2"/>
      <c r="M9" s="2"/>
    </row>
    <row r="10" spans="1:13" s="4" customFormat="1" ht="30" customHeight="1">
      <c r="A10" s="2" t="s">
        <v>117</v>
      </c>
      <c r="B10" s="2" t="s">
        <v>9</v>
      </c>
      <c r="C10" s="16">
        <v>3</v>
      </c>
      <c r="D10" s="73" t="s">
        <v>108</v>
      </c>
      <c r="E10" s="78" t="s">
        <v>167</v>
      </c>
      <c r="F10" s="2"/>
      <c r="G10" s="2"/>
      <c r="H10" s="2"/>
      <c r="I10" s="2"/>
      <c r="J10" s="2"/>
      <c r="K10" s="2"/>
      <c r="L10" s="2"/>
      <c r="M10" s="2"/>
    </row>
    <row r="11" spans="1:13" s="4" customFormat="1" ht="30" customHeight="1">
      <c r="A11" s="2" t="s">
        <v>118</v>
      </c>
      <c r="B11" s="2" t="s">
        <v>9</v>
      </c>
      <c r="C11" s="16">
        <v>3</v>
      </c>
      <c r="D11" s="73" t="s">
        <v>108</v>
      </c>
      <c r="E11" s="78" t="s">
        <v>168</v>
      </c>
      <c r="F11" s="2"/>
      <c r="G11" s="2"/>
      <c r="H11" s="2"/>
      <c r="I11" s="2"/>
      <c r="J11" s="2"/>
      <c r="K11" s="2"/>
      <c r="L11" s="2"/>
      <c r="M11" s="2"/>
    </row>
    <row r="12" spans="1:13" s="4" customFormat="1" ht="30" customHeight="1">
      <c r="A12" s="2" t="s">
        <v>119</v>
      </c>
      <c r="B12" s="2" t="s">
        <v>120</v>
      </c>
      <c r="C12" s="16">
        <v>2</v>
      </c>
      <c r="D12" s="73" t="s">
        <v>123</v>
      </c>
      <c r="E12" s="78" t="s">
        <v>169</v>
      </c>
      <c r="F12" s="2"/>
      <c r="G12" s="2"/>
      <c r="H12" s="2"/>
      <c r="I12" s="2"/>
      <c r="J12" s="2"/>
      <c r="K12" s="2"/>
      <c r="L12" s="2"/>
      <c r="M12" s="2"/>
    </row>
    <row r="13" spans="1:13" s="4" customFormat="1" ht="30" customHeight="1">
      <c r="A13" s="2" t="s">
        <v>121</v>
      </c>
      <c r="B13" s="2" t="s">
        <v>120</v>
      </c>
      <c r="C13" s="16">
        <v>2</v>
      </c>
      <c r="D13" s="73" t="s">
        <v>124</v>
      </c>
      <c r="E13" s="78" t="s">
        <v>170</v>
      </c>
      <c r="F13" s="2"/>
      <c r="G13" s="2"/>
      <c r="H13" s="2"/>
      <c r="I13" s="2"/>
      <c r="J13" s="2"/>
      <c r="K13" s="2"/>
      <c r="L13" s="2"/>
      <c r="M13" s="2"/>
    </row>
    <row r="14" spans="1:13" s="4" customFormat="1" ht="30" customHeight="1">
      <c r="A14" s="2" t="s">
        <v>122</v>
      </c>
      <c r="B14" s="2" t="s">
        <v>120</v>
      </c>
      <c r="C14" s="16">
        <v>2</v>
      </c>
      <c r="D14" s="73" t="s">
        <v>123</v>
      </c>
      <c r="E14" s="2"/>
      <c r="F14" s="2"/>
      <c r="G14" s="2"/>
      <c r="H14" s="2"/>
      <c r="I14" s="2"/>
      <c r="J14" s="2"/>
      <c r="K14" s="2"/>
      <c r="L14" s="2"/>
      <c r="M14" s="2"/>
    </row>
    <row r="15" spans="1:13" s="4" customFormat="1" ht="30" customHeight="1">
      <c r="A15" s="2" t="s">
        <v>125</v>
      </c>
      <c r="B15" s="2" t="s">
        <v>187</v>
      </c>
      <c r="C15" s="16">
        <v>2</v>
      </c>
      <c r="D15" s="73" t="s">
        <v>126</v>
      </c>
      <c r="E15" s="2"/>
      <c r="F15" s="2"/>
      <c r="G15" s="2"/>
      <c r="H15" s="2"/>
      <c r="I15" s="2"/>
      <c r="J15" s="2"/>
      <c r="K15" s="2"/>
      <c r="L15" s="2"/>
      <c r="M15" s="2"/>
    </row>
    <row r="16" spans="1:13" s="4" customFormat="1" ht="30" customHeight="1">
      <c r="A16" s="2" t="s">
        <v>127</v>
      </c>
      <c r="B16" s="2" t="s">
        <v>120</v>
      </c>
      <c r="C16" s="16">
        <v>2</v>
      </c>
      <c r="D16" s="73" t="s">
        <v>115</v>
      </c>
      <c r="E16" s="2"/>
      <c r="F16" s="2"/>
      <c r="G16" s="2"/>
      <c r="H16" s="2"/>
      <c r="I16" s="2"/>
      <c r="J16" s="2"/>
      <c r="K16" s="2"/>
      <c r="L16" s="2"/>
      <c r="M16" s="2"/>
    </row>
    <row r="17" spans="1:13" s="4" customFormat="1" ht="30" customHeight="1">
      <c r="A17" s="2" t="s">
        <v>128</v>
      </c>
      <c r="B17" s="2" t="s">
        <v>129</v>
      </c>
      <c r="C17" s="16">
        <v>2</v>
      </c>
      <c r="D17" s="73" t="s">
        <v>111</v>
      </c>
      <c r="E17" s="2"/>
      <c r="F17" s="2"/>
      <c r="G17" s="2"/>
      <c r="H17" s="2"/>
      <c r="I17" s="2"/>
      <c r="J17" s="2"/>
      <c r="K17" s="2"/>
      <c r="L17" s="2"/>
      <c r="M17" s="2"/>
    </row>
    <row r="18" spans="1:13" s="4" customFormat="1" ht="30" customHeight="1">
      <c r="A18" s="2" t="s">
        <v>130</v>
      </c>
      <c r="B18" s="2" t="s">
        <v>129</v>
      </c>
      <c r="C18" s="16">
        <v>2</v>
      </c>
      <c r="D18" s="73" t="s">
        <v>104</v>
      </c>
      <c r="E18" s="2"/>
      <c r="F18" s="2"/>
      <c r="G18" s="2"/>
      <c r="H18" s="2"/>
      <c r="I18" s="2"/>
      <c r="J18" s="2"/>
      <c r="K18" s="2"/>
      <c r="L18" s="2"/>
      <c r="M18" s="2"/>
    </row>
    <row r="19" spans="1:13" s="4" customFormat="1" ht="30" customHeight="1">
      <c r="A19" s="2" t="s">
        <v>135</v>
      </c>
      <c r="B19" s="2" t="s">
        <v>129</v>
      </c>
      <c r="C19" s="16">
        <v>2</v>
      </c>
      <c r="D19" s="73" t="s">
        <v>123</v>
      </c>
      <c r="E19" s="2"/>
      <c r="F19" s="2"/>
      <c r="G19" s="2"/>
      <c r="H19" s="2"/>
      <c r="I19" s="2"/>
      <c r="J19" s="2"/>
      <c r="K19" s="2"/>
      <c r="L19" s="2"/>
      <c r="M19" s="2"/>
    </row>
    <row r="20" spans="1:13" s="4" customFormat="1" ht="30" customHeight="1">
      <c r="A20" s="2" t="s">
        <v>131</v>
      </c>
      <c r="B20" s="2" t="s">
        <v>129</v>
      </c>
      <c r="C20" s="16">
        <v>2</v>
      </c>
      <c r="D20" s="73" t="s">
        <v>134</v>
      </c>
      <c r="E20" s="2"/>
      <c r="F20" s="2"/>
      <c r="G20" s="2"/>
      <c r="H20" s="2"/>
      <c r="I20" s="2"/>
      <c r="J20" s="2"/>
      <c r="K20" s="2"/>
      <c r="L20" s="2"/>
      <c r="M20" s="2"/>
    </row>
    <row r="21" spans="1:13" s="4" customFormat="1" ht="30" customHeight="1">
      <c r="A21" s="2" t="s">
        <v>132</v>
      </c>
      <c r="B21" s="2" t="s">
        <v>129</v>
      </c>
      <c r="C21" s="16">
        <v>2</v>
      </c>
      <c r="D21" s="73" t="s">
        <v>133</v>
      </c>
      <c r="E21" s="2"/>
      <c r="F21" s="2"/>
      <c r="G21" s="2"/>
      <c r="H21" s="2"/>
      <c r="I21" s="2"/>
      <c r="J21" s="2"/>
      <c r="K21" s="2"/>
      <c r="L21" s="2"/>
      <c r="M21" s="2"/>
    </row>
    <row r="22" spans="1:13" s="4" customFormat="1" ht="30" customHeight="1">
      <c r="A22" s="2" t="s">
        <v>136</v>
      </c>
      <c r="B22" s="2" t="s">
        <v>4</v>
      </c>
      <c r="C22" s="16">
        <v>1</v>
      </c>
      <c r="D22" s="73" t="s">
        <v>111</v>
      </c>
      <c r="E22" s="2"/>
      <c r="F22" s="2"/>
      <c r="G22" s="2"/>
      <c r="H22" s="2"/>
      <c r="I22" s="2"/>
      <c r="J22" s="2"/>
      <c r="K22" s="2"/>
      <c r="L22" s="2"/>
      <c r="M22" s="2"/>
    </row>
    <row r="23" spans="1:13" s="4" customFormat="1" ht="30" customHeight="1">
      <c r="A23" s="2" t="s">
        <v>137</v>
      </c>
      <c r="B23" s="2" t="s">
        <v>4</v>
      </c>
      <c r="C23" s="16">
        <v>1</v>
      </c>
      <c r="D23" s="73" t="s">
        <v>138</v>
      </c>
      <c r="E23" s="2"/>
      <c r="F23" s="2"/>
      <c r="G23" s="2"/>
      <c r="H23" s="2"/>
      <c r="I23" s="2"/>
      <c r="J23" s="2"/>
      <c r="K23" s="2"/>
      <c r="L23" s="2"/>
      <c r="M23" s="2"/>
    </row>
    <row r="24" spans="1:13" s="4" customFormat="1" ht="30" customHeight="1">
      <c r="A24" s="2" t="s">
        <v>139</v>
      </c>
      <c r="B24" s="2" t="s">
        <v>4</v>
      </c>
      <c r="C24" s="16">
        <v>1</v>
      </c>
      <c r="D24" s="73" t="s">
        <v>140</v>
      </c>
      <c r="E24" s="2"/>
      <c r="F24" s="2"/>
      <c r="G24" s="2"/>
      <c r="H24" s="2"/>
      <c r="I24" s="2"/>
      <c r="J24" s="2"/>
      <c r="K24" s="2"/>
      <c r="L24" s="2"/>
      <c r="M24" s="2"/>
    </row>
    <row r="25" spans="1:13" s="4" customFormat="1" ht="30" customHeight="1">
      <c r="A25" s="2" t="s">
        <v>141</v>
      </c>
      <c r="B25" s="2" t="s">
        <v>4</v>
      </c>
      <c r="C25" s="16">
        <v>1</v>
      </c>
      <c r="D25" s="73" t="s">
        <v>111</v>
      </c>
      <c r="E25" s="2"/>
      <c r="F25" s="2"/>
      <c r="G25" s="2"/>
      <c r="H25" s="2"/>
      <c r="I25" s="2"/>
      <c r="J25" s="2"/>
      <c r="K25" s="2"/>
      <c r="L25" s="2"/>
      <c r="M25" s="2"/>
    </row>
    <row r="26" spans="1:13" s="4" customFormat="1" ht="30" customHeight="1">
      <c r="A26" s="2" t="s">
        <v>142</v>
      </c>
      <c r="B26" s="2" t="s">
        <v>4</v>
      </c>
      <c r="C26" s="16">
        <v>1</v>
      </c>
      <c r="D26" s="73" t="s">
        <v>143</v>
      </c>
      <c r="E26" s="2"/>
      <c r="F26" s="2"/>
      <c r="G26" s="2"/>
      <c r="H26" s="2"/>
      <c r="I26" s="2"/>
      <c r="J26" s="2"/>
      <c r="K26" s="2"/>
      <c r="L26" s="2"/>
      <c r="M26" s="2"/>
    </row>
    <row r="27" spans="1:13" s="4" customFormat="1" ht="30" customHeight="1">
      <c r="A27" s="2" t="s">
        <v>144</v>
      </c>
      <c r="B27" s="2" t="s">
        <v>5</v>
      </c>
      <c r="C27" s="16">
        <v>1</v>
      </c>
      <c r="D27" s="73" t="s">
        <v>111</v>
      </c>
      <c r="E27" s="2"/>
      <c r="F27" s="2"/>
      <c r="G27" s="2"/>
      <c r="H27" s="2"/>
      <c r="I27" s="2"/>
      <c r="J27" s="2"/>
      <c r="K27" s="2"/>
      <c r="L27" s="2"/>
      <c r="M27" s="2"/>
    </row>
    <row r="28" spans="1:13" s="4" customFormat="1" ht="30" customHeight="1">
      <c r="A28" s="2" t="s">
        <v>145</v>
      </c>
      <c r="B28" s="2" t="s">
        <v>5</v>
      </c>
      <c r="C28" s="16">
        <v>1</v>
      </c>
      <c r="D28" s="73" t="s">
        <v>111</v>
      </c>
      <c r="E28" s="2"/>
      <c r="F28" s="2"/>
      <c r="G28" s="2"/>
      <c r="H28" s="2"/>
      <c r="I28" s="2"/>
      <c r="J28" s="2"/>
      <c r="K28" s="2"/>
      <c r="L28" s="2"/>
      <c r="M28" s="2"/>
    </row>
    <row r="29" spans="1:13" s="4" customFormat="1" ht="30" customHeight="1">
      <c r="A29" s="2" t="s">
        <v>146</v>
      </c>
      <c r="B29" s="2" t="s">
        <v>5</v>
      </c>
      <c r="C29" s="16">
        <v>1</v>
      </c>
      <c r="D29" s="73" t="s">
        <v>147</v>
      </c>
      <c r="E29" s="2"/>
      <c r="F29" s="2"/>
      <c r="G29" s="2"/>
      <c r="H29" s="2"/>
      <c r="I29" s="2"/>
      <c r="J29" s="2"/>
      <c r="K29" s="2"/>
      <c r="L29" s="2"/>
      <c r="M29" s="2"/>
    </row>
    <row r="30" spans="1:13" s="4" customFormat="1" ht="30" customHeight="1">
      <c r="A30" s="2" t="s">
        <v>139</v>
      </c>
      <c r="B30" s="2" t="s">
        <v>5</v>
      </c>
      <c r="C30" s="16">
        <v>1</v>
      </c>
      <c r="D30" s="73" t="s">
        <v>140</v>
      </c>
      <c r="E30" s="2"/>
      <c r="F30" s="2"/>
      <c r="G30" s="2"/>
      <c r="H30" s="2"/>
      <c r="I30" s="2"/>
      <c r="J30" s="2"/>
      <c r="K30" s="2"/>
      <c r="L30" s="2"/>
      <c r="M30" s="2"/>
    </row>
    <row r="31" spans="1:13" s="4" customFormat="1" ht="30" customHeight="1">
      <c r="A31" s="2" t="s">
        <v>148</v>
      </c>
      <c r="B31" s="2" t="s">
        <v>5</v>
      </c>
      <c r="C31" s="16">
        <v>1</v>
      </c>
      <c r="D31" s="73" t="s">
        <v>149</v>
      </c>
      <c r="E31" s="2"/>
      <c r="F31" s="2"/>
      <c r="G31" s="2"/>
      <c r="H31" s="2"/>
      <c r="I31" s="2"/>
      <c r="J31" s="2"/>
      <c r="K31" s="2"/>
      <c r="L31" s="2"/>
      <c r="M31" s="2"/>
    </row>
    <row r="32" spans="1:13" s="4" customFormat="1" ht="30" customHeight="1">
      <c r="A32" s="2" t="s">
        <v>136</v>
      </c>
      <c r="B32" s="2" t="s">
        <v>6</v>
      </c>
      <c r="C32" s="16">
        <v>1</v>
      </c>
      <c r="D32" s="73" t="s">
        <v>111</v>
      </c>
      <c r="E32" s="2"/>
      <c r="F32" s="2"/>
      <c r="G32" s="2"/>
      <c r="H32" s="2"/>
      <c r="I32" s="2"/>
      <c r="J32" s="2"/>
      <c r="K32" s="2"/>
      <c r="L32" s="2"/>
      <c r="M32" s="2"/>
    </row>
    <row r="33" spans="1:13" s="4" customFormat="1" ht="30" customHeight="1">
      <c r="A33" s="2" t="s">
        <v>145</v>
      </c>
      <c r="B33" s="2" t="s">
        <v>6</v>
      </c>
      <c r="C33" s="16">
        <v>1</v>
      </c>
      <c r="D33" s="73" t="s">
        <v>111</v>
      </c>
      <c r="E33" s="2"/>
      <c r="F33" s="2"/>
      <c r="G33" s="2"/>
      <c r="H33" s="2"/>
      <c r="I33" s="2"/>
      <c r="J33" s="2"/>
      <c r="K33" s="2"/>
      <c r="L33" s="2"/>
      <c r="M33" s="2"/>
    </row>
    <row r="34" spans="1:13" s="4" customFormat="1" ht="30" customHeight="1">
      <c r="A34" s="2" t="s">
        <v>141</v>
      </c>
      <c r="B34" s="2" t="s">
        <v>6</v>
      </c>
      <c r="C34" s="16">
        <v>1</v>
      </c>
      <c r="D34" s="73" t="s">
        <v>111</v>
      </c>
      <c r="E34" s="2"/>
      <c r="F34" s="2"/>
      <c r="G34" s="2"/>
      <c r="H34" s="2"/>
      <c r="I34" s="2"/>
      <c r="J34" s="2"/>
      <c r="K34" s="2"/>
      <c r="L34" s="2"/>
      <c r="M34" s="2"/>
    </row>
    <row r="35" spans="1:13" s="4" customFormat="1" ht="30" customHeight="1">
      <c r="A35" s="2" t="s">
        <v>142</v>
      </c>
      <c r="B35" s="2" t="s">
        <v>6</v>
      </c>
      <c r="C35" s="16">
        <v>1</v>
      </c>
      <c r="D35" s="73" t="s">
        <v>143</v>
      </c>
      <c r="E35" s="2"/>
      <c r="F35" s="2"/>
      <c r="G35" s="2"/>
      <c r="H35" s="2"/>
      <c r="I35" s="2"/>
      <c r="J35" s="2"/>
      <c r="K35" s="2"/>
      <c r="L35" s="2"/>
      <c r="M35" s="2"/>
    </row>
    <row r="36" spans="1:13" s="4" customFormat="1" ht="30" customHeight="1">
      <c r="A36" s="2" t="s">
        <v>150</v>
      </c>
      <c r="B36" s="2" t="s">
        <v>6</v>
      </c>
      <c r="C36" s="16">
        <v>1</v>
      </c>
      <c r="D36" s="73" t="s">
        <v>111</v>
      </c>
      <c r="E36" s="2"/>
      <c r="F36" s="2"/>
      <c r="G36" s="2"/>
      <c r="H36" s="2"/>
      <c r="I36" s="2"/>
      <c r="J36" s="2"/>
      <c r="K36" s="2"/>
      <c r="L36" s="2"/>
      <c r="M36" s="2"/>
    </row>
    <row r="37" spans="1:13" s="4" customFormat="1" ht="30" customHeight="1">
      <c r="A37" s="2" t="s">
        <v>172</v>
      </c>
      <c r="B37" s="2" t="s">
        <v>7</v>
      </c>
      <c r="C37" s="16">
        <v>2</v>
      </c>
      <c r="D37" s="73" t="s">
        <v>174</v>
      </c>
      <c r="E37" s="2"/>
      <c r="F37" s="2"/>
      <c r="G37" s="2"/>
      <c r="H37" s="2"/>
      <c r="I37" s="2"/>
      <c r="J37" s="2"/>
      <c r="K37" s="2"/>
      <c r="L37" s="2"/>
      <c r="M37" s="2"/>
    </row>
    <row r="38" spans="1:13" s="4" customFormat="1" ht="30" customHeight="1">
      <c r="A38" s="2" t="s">
        <v>173</v>
      </c>
      <c r="B38" s="2" t="s">
        <v>7</v>
      </c>
      <c r="C38" s="16">
        <v>2</v>
      </c>
      <c r="D38" s="73" t="s">
        <v>174</v>
      </c>
      <c r="E38" s="2"/>
      <c r="F38" s="2"/>
      <c r="G38" s="2"/>
      <c r="H38" s="2"/>
      <c r="I38" s="2"/>
      <c r="J38" s="2"/>
      <c r="K38" s="2"/>
      <c r="L38" s="2"/>
      <c r="M38" s="2"/>
    </row>
    <row r="39" spans="1:13" s="4" customFormat="1" ht="30" customHeight="1">
      <c r="A39" s="2" t="s">
        <v>175</v>
      </c>
      <c r="B39" s="2" t="s">
        <v>7</v>
      </c>
      <c r="C39" s="16">
        <v>2</v>
      </c>
      <c r="D39" s="73" t="s">
        <v>174</v>
      </c>
      <c r="E39" s="2"/>
      <c r="F39" s="2"/>
      <c r="G39" s="2"/>
      <c r="H39" s="2"/>
      <c r="I39" s="2"/>
      <c r="J39" s="2"/>
      <c r="K39" s="2"/>
      <c r="L39" s="2"/>
      <c r="M39" s="2"/>
    </row>
    <row r="40" spans="1:13" s="4" customFormat="1" ht="30" customHeight="1">
      <c r="A40" s="2" t="s">
        <v>176</v>
      </c>
      <c r="B40" s="2" t="s">
        <v>7</v>
      </c>
      <c r="C40" s="16">
        <v>2</v>
      </c>
      <c r="D40" s="73" t="s">
        <v>174</v>
      </c>
      <c r="E40" s="2"/>
      <c r="F40" s="2"/>
      <c r="G40" s="2"/>
      <c r="H40" s="2"/>
      <c r="I40" s="2"/>
      <c r="J40" s="2"/>
      <c r="K40" s="2"/>
      <c r="L40" s="2"/>
      <c r="M40" s="2"/>
    </row>
    <row r="41" spans="1:13" s="4" customFormat="1" ht="30" customHeight="1">
      <c r="A41" s="2" t="s">
        <v>178</v>
      </c>
      <c r="B41" s="2" t="s">
        <v>8</v>
      </c>
      <c r="C41" s="16">
        <v>2</v>
      </c>
      <c r="D41" s="73" t="s">
        <v>179</v>
      </c>
      <c r="E41" s="2" t="s">
        <v>180</v>
      </c>
      <c r="F41" s="2"/>
      <c r="G41" s="2"/>
      <c r="H41" s="2"/>
      <c r="I41" s="2"/>
      <c r="J41" s="2"/>
      <c r="K41" s="2"/>
      <c r="L41" s="2"/>
      <c r="M41" s="2"/>
    </row>
    <row r="42" spans="1:13" s="4" customFormat="1" ht="30" customHeight="1">
      <c r="A42" s="2" t="s">
        <v>178</v>
      </c>
      <c r="B42" s="2" t="s">
        <v>120</v>
      </c>
      <c r="C42" s="16">
        <v>2</v>
      </c>
      <c r="D42" s="73" t="s">
        <v>179</v>
      </c>
      <c r="E42" s="2" t="s">
        <v>180</v>
      </c>
      <c r="F42" s="2"/>
      <c r="G42" s="2"/>
      <c r="H42" s="2"/>
      <c r="I42" s="2"/>
      <c r="J42" s="2"/>
      <c r="K42" s="2"/>
      <c r="L42" s="2"/>
      <c r="M42" s="2"/>
    </row>
    <row r="43" spans="1:13" s="4" customFormat="1" ht="30" customHeight="1">
      <c r="A43" s="2" t="s">
        <v>185</v>
      </c>
      <c r="B43" s="2" t="s">
        <v>120</v>
      </c>
      <c r="C43" s="16">
        <v>2</v>
      </c>
      <c r="D43" s="73" t="s">
        <v>186</v>
      </c>
      <c r="E43" s="2" t="s">
        <v>191</v>
      </c>
      <c r="F43" s="2"/>
      <c r="G43" s="2"/>
      <c r="H43" s="2"/>
      <c r="I43" s="2"/>
      <c r="J43" s="2"/>
      <c r="K43" s="2"/>
      <c r="L43" s="2"/>
      <c r="M43" s="2"/>
    </row>
    <row r="44" spans="1:13" s="4" customFormat="1" ht="30" customHeight="1">
      <c r="A44" s="2" t="s">
        <v>188</v>
      </c>
      <c r="B44" s="2" t="s">
        <v>120</v>
      </c>
      <c r="C44" s="16">
        <v>2</v>
      </c>
      <c r="D44" s="73" t="s">
        <v>189</v>
      </c>
      <c r="E44" s="2" t="s">
        <v>190</v>
      </c>
      <c r="F44" s="2"/>
      <c r="G44" s="2"/>
      <c r="H44" s="2"/>
      <c r="I44" s="2"/>
      <c r="J44" s="2"/>
      <c r="K44" s="2"/>
      <c r="L44" s="2"/>
      <c r="M44" s="2"/>
    </row>
    <row r="45" spans="1:13" s="4" customFormat="1" ht="30" customHeight="1">
      <c r="A45" s="2"/>
      <c r="B45" s="2"/>
      <c r="C45" s="16"/>
      <c r="D45" s="73"/>
      <c r="E45" s="2"/>
      <c r="F45" s="2"/>
      <c r="G45" s="2"/>
      <c r="H45" s="2"/>
      <c r="I45" s="2"/>
      <c r="J45" s="2"/>
      <c r="K45" s="2"/>
      <c r="L45" s="2"/>
      <c r="M45" s="2"/>
    </row>
    <row r="46" spans="1:13" s="4" customFormat="1" ht="30" customHeight="1">
      <c r="A46" s="2"/>
      <c r="B46" s="2"/>
      <c r="C46" s="16"/>
      <c r="D46" s="73"/>
      <c r="E46" s="2"/>
      <c r="F46" s="2"/>
      <c r="G46" s="2"/>
      <c r="H46" s="2"/>
      <c r="I46" s="2"/>
      <c r="J46" s="2"/>
      <c r="K46" s="2"/>
      <c r="L46" s="2"/>
      <c r="M46" s="2"/>
    </row>
    <row r="47" spans="1:13" s="4" customFormat="1" ht="30" customHeight="1">
      <c r="A47" s="2"/>
      <c r="B47" s="2"/>
      <c r="C47" s="16"/>
      <c r="D47" s="73"/>
      <c r="E47" s="2"/>
      <c r="F47" s="2"/>
      <c r="G47" s="2"/>
      <c r="H47" s="2"/>
      <c r="I47" s="2"/>
      <c r="J47" s="2"/>
      <c r="K47" s="2"/>
      <c r="L47" s="2"/>
      <c r="M47" s="2"/>
    </row>
    <row r="48" spans="1:13" s="4" customFormat="1" ht="30" customHeight="1">
      <c r="A48" s="2"/>
      <c r="B48" s="2"/>
      <c r="C48" s="16"/>
      <c r="D48" s="73"/>
      <c r="E48" s="2"/>
      <c r="F48" s="2"/>
      <c r="G48" s="2"/>
      <c r="H48" s="2"/>
      <c r="I48" s="2"/>
      <c r="J48" s="2"/>
      <c r="K48" s="2"/>
      <c r="L48" s="2"/>
      <c r="M48" s="2"/>
    </row>
    <row r="49" spans="1:13" s="4" customFormat="1" ht="30" customHeight="1">
      <c r="A49" s="2"/>
      <c r="B49" s="2"/>
      <c r="C49" s="16"/>
      <c r="D49" s="73"/>
      <c r="E49" s="2"/>
      <c r="F49" s="2"/>
      <c r="G49" s="2"/>
      <c r="H49" s="2"/>
      <c r="I49" s="2"/>
      <c r="J49" s="2"/>
      <c r="K49" s="2"/>
      <c r="L49" s="2"/>
      <c r="M49" s="2"/>
    </row>
    <row r="50" spans="1:13" s="4" customFormat="1" ht="30" customHeight="1">
      <c r="A50" s="2"/>
      <c r="B50" s="2"/>
      <c r="C50" s="16"/>
      <c r="D50" s="73"/>
      <c r="E50" s="2"/>
      <c r="F50" s="2"/>
      <c r="G50" s="2"/>
      <c r="H50" s="2"/>
      <c r="I50" s="2"/>
      <c r="J50" s="2"/>
      <c r="K50" s="2"/>
      <c r="L50" s="2"/>
      <c r="M50" s="2"/>
    </row>
    <row r="51" spans="1:13" s="4" customFormat="1" ht="30" customHeight="1">
      <c r="A51" s="2"/>
      <c r="B51" s="2"/>
      <c r="C51" s="16"/>
      <c r="D51" s="73"/>
      <c r="E51" s="2"/>
      <c r="F51" s="2"/>
      <c r="G51" s="2"/>
      <c r="H51" s="2"/>
      <c r="I51" s="2"/>
      <c r="J51" s="2"/>
      <c r="K51" s="2"/>
      <c r="L51" s="2"/>
      <c r="M51" s="2"/>
    </row>
    <row r="52" spans="1:13" s="4" customFormat="1" ht="30" customHeight="1">
      <c r="A52" s="2"/>
      <c r="B52" s="2"/>
      <c r="C52" s="16"/>
      <c r="D52" s="73"/>
      <c r="E52" s="2"/>
      <c r="F52" s="2"/>
      <c r="G52" s="2"/>
      <c r="H52" s="2"/>
      <c r="I52" s="2"/>
      <c r="J52" s="2"/>
      <c r="K52" s="2"/>
      <c r="L52" s="2"/>
      <c r="M52" s="2"/>
    </row>
    <row r="53" spans="1:13" s="4" customFormat="1" ht="30" customHeight="1">
      <c r="A53" s="2"/>
      <c r="B53" s="2"/>
      <c r="C53" s="16"/>
      <c r="D53" s="73"/>
      <c r="E53" s="2"/>
      <c r="F53" s="2"/>
      <c r="G53" s="2"/>
      <c r="H53" s="2"/>
      <c r="I53" s="2"/>
      <c r="J53" s="2"/>
      <c r="K53" s="2"/>
      <c r="L53" s="2"/>
      <c r="M53" s="2"/>
    </row>
    <row r="54" spans="1:13" s="4" customFormat="1" ht="30" customHeight="1">
      <c r="A54" s="2"/>
      <c r="B54" s="2"/>
      <c r="C54" s="16"/>
      <c r="D54" s="73"/>
      <c r="E54" s="2"/>
      <c r="F54" s="2"/>
      <c r="G54" s="2"/>
      <c r="H54" s="2"/>
      <c r="I54" s="2"/>
      <c r="J54" s="2"/>
      <c r="K54" s="2"/>
      <c r="L54" s="2"/>
      <c r="M54" s="2"/>
    </row>
    <row r="55" spans="1:13" s="4" customFormat="1" ht="30" customHeight="1">
      <c r="A55" s="2"/>
      <c r="B55" s="2"/>
      <c r="C55" s="16"/>
      <c r="D55" s="73"/>
      <c r="E55" s="2"/>
      <c r="F55" s="2"/>
      <c r="G55" s="2"/>
      <c r="H55" s="2"/>
      <c r="I55" s="2"/>
      <c r="J55" s="2"/>
      <c r="K55" s="2"/>
      <c r="L55" s="2"/>
      <c r="M55" s="2"/>
    </row>
    <row r="56" spans="1:13" s="4" customFormat="1" ht="30" customHeight="1">
      <c r="A56" s="2"/>
      <c r="B56" s="2"/>
      <c r="C56" s="16"/>
      <c r="D56" s="73"/>
      <c r="E56" s="2"/>
      <c r="F56" s="2"/>
      <c r="G56" s="2"/>
      <c r="H56" s="2"/>
      <c r="I56" s="2"/>
      <c r="J56" s="2"/>
      <c r="K56" s="2"/>
      <c r="L56" s="2"/>
      <c r="M56" s="2"/>
    </row>
    <row r="57" spans="1:13" s="4" customFormat="1" ht="30" customHeight="1">
      <c r="A57" s="2"/>
      <c r="B57" s="2"/>
      <c r="C57" s="16"/>
      <c r="D57" s="73"/>
      <c r="E57" s="2"/>
      <c r="F57" s="2"/>
      <c r="G57" s="2"/>
      <c r="H57" s="2"/>
      <c r="I57" s="2"/>
      <c r="J57" s="2"/>
      <c r="K57" s="2"/>
      <c r="L57" s="2"/>
      <c r="M57" s="2"/>
    </row>
    <row r="58" spans="1:13" s="4" customFormat="1" ht="30" customHeight="1">
      <c r="A58" s="2"/>
      <c r="B58" s="2"/>
      <c r="C58" s="16"/>
      <c r="D58" s="73"/>
      <c r="E58" s="2"/>
      <c r="F58" s="2"/>
      <c r="G58" s="2"/>
      <c r="H58" s="2"/>
      <c r="I58" s="2"/>
      <c r="J58" s="2"/>
      <c r="K58" s="2"/>
      <c r="L58" s="2"/>
      <c r="M58" s="2"/>
    </row>
    <row r="59" spans="1:13" s="4" customFormat="1" ht="30" customHeight="1">
      <c r="A59" s="2"/>
      <c r="B59" s="2"/>
      <c r="C59" s="16"/>
      <c r="D59" s="73"/>
      <c r="E59" s="2"/>
      <c r="F59" s="2"/>
      <c r="G59" s="2"/>
      <c r="H59" s="2"/>
      <c r="I59" s="2"/>
      <c r="J59" s="2"/>
      <c r="K59" s="2"/>
      <c r="L59" s="2"/>
      <c r="M59" s="2"/>
    </row>
    <row r="60" spans="1:13" s="4" customFormat="1" ht="30" customHeight="1">
      <c r="A60" s="2"/>
      <c r="B60" s="2"/>
      <c r="C60" s="16"/>
      <c r="D60" s="73"/>
      <c r="E60" s="2"/>
      <c r="F60" s="2"/>
      <c r="G60" s="2"/>
      <c r="H60" s="2"/>
      <c r="I60" s="2"/>
      <c r="J60" s="2"/>
      <c r="K60" s="2"/>
      <c r="L60" s="2"/>
      <c r="M60" s="2"/>
    </row>
    <row r="61" spans="1:13" s="4" customFormat="1" ht="30" customHeight="1">
      <c r="A61" s="2"/>
      <c r="B61" s="2"/>
      <c r="C61" s="16"/>
      <c r="D61" s="73"/>
      <c r="E61" s="2"/>
      <c r="F61" s="2"/>
      <c r="G61" s="2"/>
      <c r="H61" s="2"/>
      <c r="I61" s="2"/>
      <c r="J61" s="2"/>
      <c r="K61" s="2"/>
      <c r="L61" s="2"/>
      <c r="M61" s="2"/>
    </row>
    <row r="62" spans="1:13" s="4" customFormat="1" ht="30" customHeight="1">
      <c r="A62" s="2"/>
      <c r="B62" s="2"/>
      <c r="C62" s="16"/>
      <c r="D62" s="73"/>
      <c r="E62" s="2"/>
      <c r="F62" s="2"/>
      <c r="G62" s="2"/>
      <c r="H62" s="2"/>
      <c r="I62" s="2"/>
      <c r="J62" s="2"/>
      <c r="K62" s="2"/>
      <c r="L62" s="2"/>
      <c r="M62" s="2"/>
    </row>
    <row r="63" spans="1:13" s="4" customFormat="1" ht="30" customHeight="1">
      <c r="A63" s="2"/>
      <c r="B63" s="2"/>
      <c r="C63" s="16"/>
      <c r="D63" s="73"/>
      <c r="E63" s="2"/>
      <c r="F63" s="2"/>
      <c r="G63" s="2"/>
      <c r="H63" s="2"/>
      <c r="I63" s="2"/>
      <c r="J63" s="2"/>
      <c r="K63" s="2"/>
      <c r="L63" s="2"/>
      <c r="M63" s="2"/>
    </row>
    <row r="64" spans="1:13" s="4" customFormat="1" ht="30" customHeight="1">
      <c r="A64" s="2"/>
      <c r="B64" s="2"/>
      <c r="C64" s="16"/>
      <c r="D64" s="73"/>
      <c r="E64" s="2"/>
      <c r="F64" s="2"/>
      <c r="G64" s="2"/>
      <c r="H64" s="2"/>
      <c r="I64" s="2"/>
      <c r="J64" s="2"/>
      <c r="K64" s="2"/>
      <c r="L64" s="2"/>
      <c r="M64" s="2"/>
    </row>
    <row r="65" spans="1:13" s="4" customFormat="1" ht="30" customHeight="1">
      <c r="A65" s="2"/>
      <c r="B65" s="2"/>
      <c r="C65" s="16"/>
      <c r="D65" s="73"/>
      <c r="E65" s="2"/>
      <c r="F65" s="2"/>
      <c r="G65" s="2"/>
      <c r="H65" s="2"/>
      <c r="I65" s="2"/>
      <c r="J65" s="2"/>
      <c r="K65" s="2"/>
      <c r="L65" s="2"/>
      <c r="M65" s="2"/>
    </row>
    <row r="66" spans="1:13" s="4" customFormat="1" ht="30" customHeight="1">
      <c r="A66" s="2"/>
      <c r="B66" s="2"/>
      <c r="C66" s="16"/>
      <c r="D66" s="73"/>
      <c r="E66" s="2"/>
      <c r="F66" s="2"/>
      <c r="G66" s="2"/>
      <c r="H66" s="2"/>
      <c r="I66" s="2"/>
      <c r="J66" s="2"/>
      <c r="K66" s="2"/>
      <c r="L66" s="2"/>
      <c r="M66" s="2"/>
    </row>
    <row r="67" spans="1:13" s="4" customFormat="1" ht="30" customHeight="1">
      <c r="A67" s="2"/>
      <c r="B67" s="2"/>
      <c r="C67" s="16"/>
      <c r="D67" s="73"/>
      <c r="E67" s="2"/>
      <c r="F67" s="2"/>
      <c r="G67" s="2"/>
      <c r="H67" s="2"/>
      <c r="I67" s="2"/>
      <c r="J67" s="2"/>
      <c r="K67" s="2"/>
      <c r="L67" s="2"/>
      <c r="M67" s="2"/>
    </row>
    <row r="68" spans="1:13" s="4" customFormat="1" ht="30" customHeight="1">
      <c r="A68" s="2"/>
      <c r="B68" s="2"/>
      <c r="C68" s="16"/>
      <c r="D68" s="73"/>
      <c r="E68" s="2"/>
      <c r="F68" s="2"/>
      <c r="G68" s="2"/>
      <c r="H68" s="2"/>
      <c r="I68" s="2"/>
      <c r="J68" s="2"/>
      <c r="K68" s="2"/>
      <c r="L68" s="2"/>
      <c r="M68" s="2"/>
    </row>
    <row r="69" spans="1:13" s="4" customFormat="1" ht="30" customHeight="1">
      <c r="A69" s="2"/>
      <c r="B69" s="2"/>
      <c r="C69" s="16"/>
      <c r="D69" s="73"/>
      <c r="E69" s="2"/>
      <c r="F69" s="2"/>
      <c r="G69" s="2"/>
      <c r="H69" s="2"/>
      <c r="I69" s="2"/>
      <c r="J69" s="2"/>
      <c r="K69" s="2"/>
      <c r="L69" s="2"/>
      <c r="M69" s="2"/>
    </row>
    <row r="70" spans="1:13" s="4" customFormat="1" ht="30" customHeight="1">
      <c r="A70" s="2"/>
      <c r="B70" s="2"/>
      <c r="C70" s="16"/>
      <c r="D70" s="73"/>
      <c r="E70" s="2"/>
      <c r="F70" s="2"/>
      <c r="G70" s="2"/>
      <c r="H70" s="2"/>
      <c r="I70" s="2"/>
      <c r="J70" s="2"/>
      <c r="K70" s="2"/>
      <c r="L70" s="2"/>
      <c r="M70" s="2"/>
    </row>
    <row r="71" spans="1:13" s="4" customFormat="1" ht="30" customHeight="1">
      <c r="A71" s="2"/>
      <c r="B71" s="2"/>
      <c r="C71" s="16"/>
      <c r="D71" s="73"/>
      <c r="E71" s="2"/>
      <c r="F71" s="2"/>
      <c r="G71" s="2"/>
      <c r="H71" s="2"/>
      <c r="I71" s="2"/>
      <c r="J71" s="2"/>
      <c r="K71" s="2"/>
      <c r="L71" s="2"/>
      <c r="M71" s="2"/>
    </row>
    <row r="72" spans="1:13" s="4" customFormat="1" ht="30" customHeight="1">
      <c r="A72" s="2"/>
      <c r="B72" s="2"/>
      <c r="C72" s="16"/>
      <c r="D72" s="73"/>
      <c r="E72" s="2"/>
      <c r="F72" s="2"/>
      <c r="G72" s="2"/>
      <c r="H72" s="2"/>
      <c r="I72" s="2"/>
      <c r="J72" s="2"/>
      <c r="K72" s="2"/>
      <c r="L72" s="2"/>
      <c r="M72" s="2"/>
    </row>
    <row r="73" spans="1:13" s="4" customFormat="1" ht="30" customHeight="1">
      <c r="A73" s="2"/>
      <c r="B73" s="2"/>
      <c r="C73" s="16"/>
      <c r="D73" s="73"/>
      <c r="E73" s="2"/>
      <c r="F73" s="2"/>
      <c r="G73" s="2"/>
      <c r="H73" s="2"/>
      <c r="I73" s="2"/>
      <c r="J73" s="2"/>
      <c r="K73" s="2"/>
      <c r="L73" s="2"/>
      <c r="M73" s="2"/>
    </row>
    <row r="74" spans="1:13" s="4" customFormat="1" ht="30" customHeight="1">
      <c r="A74" s="2"/>
      <c r="B74" s="2"/>
      <c r="C74" s="16"/>
      <c r="D74" s="73"/>
      <c r="E74" s="2"/>
      <c r="F74" s="2"/>
      <c r="G74" s="2"/>
      <c r="H74" s="2"/>
      <c r="I74" s="2"/>
      <c r="J74" s="2"/>
      <c r="K74" s="2"/>
      <c r="L74" s="2"/>
      <c r="M74" s="2"/>
    </row>
    <row r="75" spans="1:13" s="4" customFormat="1" ht="30" customHeight="1">
      <c r="A75" s="2"/>
      <c r="B75" s="2"/>
      <c r="C75" s="16"/>
      <c r="D75" s="73"/>
      <c r="E75" s="2"/>
      <c r="F75" s="2"/>
      <c r="G75" s="2"/>
      <c r="H75" s="2"/>
      <c r="I75" s="2"/>
      <c r="J75" s="2"/>
      <c r="K75" s="2"/>
      <c r="L75" s="2"/>
      <c r="M75" s="2"/>
    </row>
    <row r="76" spans="1:13" s="4" customFormat="1" ht="30" customHeight="1">
      <c r="A76" s="2"/>
      <c r="B76" s="2"/>
      <c r="C76" s="16"/>
      <c r="D76" s="73"/>
      <c r="E76" s="2"/>
      <c r="F76" s="2"/>
      <c r="G76" s="2"/>
      <c r="H76" s="2"/>
      <c r="I76" s="2"/>
      <c r="J76" s="2"/>
      <c r="K76" s="2"/>
      <c r="L76" s="2"/>
      <c r="M76" s="2"/>
    </row>
    <row r="77" spans="1:13" s="4" customFormat="1" ht="30" customHeight="1">
      <c r="A77" s="2"/>
      <c r="B77" s="2"/>
      <c r="C77" s="16"/>
      <c r="D77" s="73"/>
      <c r="E77" s="2"/>
      <c r="F77" s="2"/>
      <c r="G77" s="2"/>
      <c r="H77" s="2"/>
      <c r="I77" s="2"/>
      <c r="J77" s="2"/>
      <c r="K77" s="2"/>
      <c r="L77" s="2"/>
      <c r="M77" s="2"/>
    </row>
    <row r="78" spans="1:13" s="4" customFormat="1" ht="30" customHeight="1">
      <c r="A78" s="2"/>
      <c r="B78" s="2"/>
      <c r="C78" s="16"/>
      <c r="D78" s="73"/>
      <c r="E78" s="2"/>
      <c r="F78" s="2"/>
      <c r="G78" s="2"/>
      <c r="H78" s="2"/>
      <c r="I78" s="2"/>
      <c r="J78" s="2"/>
      <c r="K78" s="2"/>
      <c r="L78" s="2"/>
      <c r="M78" s="2"/>
    </row>
    <row r="79" spans="1:13" s="4" customFormat="1" ht="30" customHeight="1">
      <c r="A79" s="2"/>
      <c r="B79" s="2"/>
      <c r="C79" s="16"/>
      <c r="D79" s="73"/>
      <c r="E79" s="2"/>
      <c r="F79" s="2"/>
      <c r="G79" s="2"/>
      <c r="H79" s="2"/>
      <c r="I79" s="2"/>
      <c r="J79" s="2"/>
      <c r="K79" s="2"/>
      <c r="L79" s="2"/>
      <c r="M79" s="2"/>
    </row>
    <row r="80" spans="1:13" s="4" customFormat="1" ht="30" customHeight="1">
      <c r="A80" s="2"/>
      <c r="B80" s="2"/>
      <c r="C80" s="16"/>
      <c r="D80" s="73"/>
      <c r="E80" s="2"/>
      <c r="F80" s="2"/>
      <c r="G80" s="2"/>
      <c r="H80" s="2"/>
      <c r="I80" s="2"/>
      <c r="J80" s="2"/>
      <c r="K80" s="2"/>
      <c r="L80" s="2"/>
      <c r="M80" s="2"/>
    </row>
    <row r="81" spans="1:13" s="4" customFormat="1" ht="30" customHeight="1">
      <c r="A81" s="2"/>
      <c r="B81" s="2"/>
      <c r="C81" s="16"/>
      <c r="D81" s="73"/>
      <c r="E81" s="2"/>
      <c r="F81" s="2"/>
      <c r="G81" s="2"/>
      <c r="H81" s="2"/>
      <c r="I81" s="2"/>
      <c r="J81" s="2"/>
      <c r="K81" s="2"/>
      <c r="L81" s="2"/>
      <c r="M81" s="2"/>
    </row>
    <row r="82" spans="1:13" s="4" customFormat="1" ht="30" customHeight="1">
      <c r="A82" s="2"/>
      <c r="B82" s="2"/>
      <c r="C82" s="16"/>
      <c r="D82" s="73"/>
      <c r="E82" s="2"/>
      <c r="F82" s="2"/>
      <c r="G82" s="2"/>
      <c r="H82" s="2"/>
      <c r="I82" s="2"/>
      <c r="J82" s="2"/>
      <c r="K82" s="2"/>
      <c r="L82" s="2"/>
      <c r="M82" s="2"/>
    </row>
    <row r="83" spans="1:13" s="4" customFormat="1" ht="30" customHeight="1">
      <c r="A83" s="2"/>
      <c r="B83" s="2"/>
      <c r="C83" s="16"/>
      <c r="D83" s="73"/>
      <c r="E83" s="2"/>
      <c r="F83" s="2"/>
      <c r="G83" s="2"/>
      <c r="H83" s="2"/>
      <c r="I83" s="2"/>
      <c r="J83" s="2"/>
      <c r="K83" s="2"/>
      <c r="L83" s="2"/>
      <c r="M83" s="2"/>
    </row>
    <row r="84" spans="1:13" s="4" customFormat="1" ht="30" customHeight="1">
      <c r="A84" s="2"/>
      <c r="B84" s="2"/>
      <c r="C84" s="16"/>
      <c r="D84" s="73"/>
      <c r="E84" s="2"/>
      <c r="F84" s="2"/>
      <c r="G84" s="2"/>
      <c r="H84" s="2"/>
      <c r="I84" s="2"/>
      <c r="J84" s="2"/>
      <c r="K84" s="2"/>
      <c r="L84" s="2"/>
      <c r="M84" s="2"/>
    </row>
    <row r="85" spans="1:13" s="4" customFormat="1" ht="30" customHeight="1">
      <c r="A85" s="2"/>
      <c r="B85" s="2"/>
      <c r="C85" s="16"/>
      <c r="D85" s="73"/>
      <c r="E85" s="2"/>
      <c r="F85" s="2"/>
      <c r="G85" s="2"/>
      <c r="H85" s="2"/>
      <c r="I85" s="2"/>
      <c r="J85" s="2"/>
      <c r="K85" s="2"/>
      <c r="L85" s="2"/>
      <c r="M85" s="2"/>
    </row>
    <row r="86" spans="1:13" s="4" customFormat="1" ht="30" customHeight="1">
      <c r="A86" s="2"/>
      <c r="B86" s="2"/>
      <c r="C86" s="16"/>
      <c r="D86" s="73"/>
      <c r="E86" s="2"/>
      <c r="F86" s="2"/>
      <c r="G86" s="2"/>
      <c r="H86" s="2"/>
      <c r="I86" s="2"/>
      <c r="J86" s="2"/>
      <c r="K86" s="2"/>
      <c r="L86" s="2"/>
      <c r="M86" s="2"/>
    </row>
    <row r="87" spans="1:13" s="4" customFormat="1" ht="30" customHeight="1">
      <c r="A87" s="2"/>
      <c r="B87" s="2"/>
      <c r="C87" s="16"/>
      <c r="D87" s="73"/>
      <c r="E87" s="2"/>
      <c r="F87" s="2"/>
      <c r="G87" s="2"/>
      <c r="H87" s="2"/>
      <c r="I87" s="2"/>
      <c r="J87" s="2"/>
      <c r="K87" s="2"/>
      <c r="L87" s="2"/>
      <c r="M87" s="2"/>
    </row>
    <row r="88" spans="1:13" s="4" customFormat="1" ht="30" customHeight="1">
      <c r="A88" s="2"/>
      <c r="B88" s="2"/>
      <c r="C88" s="16"/>
      <c r="D88" s="73"/>
      <c r="E88" s="2"/>
      <c r="F88" s="2"/>
      <c r="G88" s="2"/>
      <c r="H88" s="2"/>
      <c r="I88" s="2"/>
      <c r="J88" s="2"/>
      <c r="K88" s="2"/>
      <c r="L88" s="2"/>
      <c r="M88" s="2"/>
    </row>
    <row r="89" spans="1:13" s="4" customFormat="1" ht="30" customHeight="1">
      <c r="A89" s="2"/>
      <c r="B89" s="2"/>
      <c r="C89" s="16"/>
      <c r="D89" s="73"/>
      <c r="E89" s="2"/>
      <c r="F89" s="2"/>
      <c r="G89" s="2"/>
      <c r="H89" s="2"/>
      <c r="I89" s="2"/>
      <c r="J89" s="2"/>
      <c r="K89" s="2"/>
      <c r="L89" s="2"/>
      <c r="M89" s="2"/>
    </row>
    <row r="90" spans="1:13" s="4" customFormat="1" ht="30" customHeight="1">
      <c r="A90" s="2"/>
      <c r="B90" s="2"/>
      <c r="C90" s="16"/>
      <c r="D90" s="73"/>
      <c r="E90" s="2"/>
      <c r="F90" s="2"/>
      <c r="G90" s="2"/>
      <c r="H90" s="2"/>
      <c r="I90" s="2"/>
      <c r="J90" s="2"/>
      <c r="K90" s="2"/>
      <c r="L90" s="2"/>
      <c r="M90" s="2"/>
    </row>
    <row r="91" spans="1:13" s="4" customFormat="1" ht="30" customHeight="1">
      <c r="A91" s="2"/>
      <c r="B91" s="2"/>
      <c r="C91" s="16"/>
      <c r="D91" s="73"/>
      <c r="E91" s="2"/>
      <c r="F91" s="2"/>
      <c r="G91" s="2"/>
      <c r="H91" s="2"/>
      <c r="I91" s="2"/>
      <c r="J91" s="2"/>
      <c r="K91" s="2"/>
      <c r="L91" s="2"/>
      <c r="M91" s="2"/>
    </row>
    <row r="92" spans="1:13" s="4" customFormat="1" ht="30" customHeight="1">
      <c r="A92" s="2"/>
      <c r="B92" s="2"/>
      <c r="C92" s="16"/>
      <c r="D92" s="73"/>
      <c r="E92" s="2"/>
      <c r="F92" s="2"/>
      <c r="G92" s="2"/>
      <c r="H92" s="2"/>
      <c r="I92" s="2"/>
      <c r="J92" s="2"/>
      <c r="K92" s="2"/>
      <c r="L92" s="2"/>
      <c r="M92" s="2"/>
    </row>
    <row r="93" spans="1:13" s="4" customFormat="1" ht="30" customHeight="1">
      <c r="A93" s="2"/>
      <c r="B93" s="2"/>
      <c r="C93" s="16"/>
      <c r="D93" s="73"/>
      <c r="E93" s="2"/>
      <c r="F93" s="2"/>
      <c r="G93" s="2"/>
      <c r="H93" s="2"/>
      <c r="I93" s="2"/>
      <c r="J93" s="2"/>
      <c r="K93" s="2"/>
      <c r="L93" s="2"/>
      <c r="M93" s="2"/>
    </row>
    <row r="94" spans="1:13" s="4" customFormat="1" ht="30" customHeight="1">
      <c r="A94" s="2"/>
      <c r="B94" s="2"/>
      <c r="C94" s="16"/>
      <c r="D94" s="73"/>
      <c r="E94" s="2"/>
      <c r="F94" s="2"/>
      <c r="G94" s="2"/>
      <c r="H94" s="2"/>
      <c r="I94" s="2"/>
      <c r="J94" s="2"/>
      <c r="K94" s="2"/>
      <c r="L94" s="2"/>
      <c r="M94" s="2"/>
    </row>
    <row r="95" spans="1:13" s="4" customFormat="1" ht="30" customHeight="1">
      <c r="A95" s="2"/>
      <c r="B95" s="2"/>
      <c r="C95" s="16"/>
      <c r="D95" s="73"/>
      <c r="E95" s="2"/>
      <c r="F95" s="2"/>
      <c r="G95" s="2"/>
      <c r="H95" s="2"/>
      <c r="I95" s="2"/>
      <c r="J95" s="2"/>
      <c r="K95" s="2"/>
      <c r="L95" s="2"/>
      <c r="M95" s="2"/>
    </row>
    <row r="96" spans="1:13" s="4" customFormat="1" ht="30" customHeight="1">
      <c r="A96" s="2"/>
      <c r="B96" s="2"/>
      <c r="C96" s="16"/>
      <c r="D96" s="73"/>
      <c r="E96" s="2"/>
      <c r="F96" s="2"/>
      <c r="G96" s="2"/>
      <c r="H96" s="2"/>
      <c r="I96" s="2"/>
      <c r="J96" s="2"/>
      <c r="K96" s="2"/>
      <c r="L96" s="2"/>
      <c r="M96" s="2"/>
    </row>
    <row r="97" spans="1:13" s="4" customFormat="1" ht="30" customHeight="1">
      <c r="A97" s="2"/>
      <c r="B97" s="2"/>
      <c r="C97" s="16"/>
      <c r="D97" s="73"/>
      <c r="E97" s="2"/>
      <c r="F97" s="2"/>
      <c r="G97" s="2"/>
      <c r="H97" s="2"/>
      <c r="I97" s="2"/>
      <c r="J97" s="2"/>
      <c r="K97" s="2"/>
      <c r="L97" s="2"/>
      <c r="M97" s="2"/>
    </row>
    <row r="98" spans="1:13" s="4" customFormat="1" ht="30" customHeight="1">
      <c r="A98" s="2"/>
      <c r="B98" s="2"/>
      <c r="C98" s="16"/>
      <c r="D98" s="73"/>
      <c r="E98" s="2"/>
      <c r="F98" s="2"/>
      <c r="G98" s="2"/>
      <c r="H98" s="2"/>
      <c r="I98" s="2"/>
      <c r="J98" s="2"/>
      <c r="K98" s="2"/>
      <c r="L98" s="2"/>
      <c r="M98" s="2"/>
    </row>
    <row r="99" spans="1:13" s="4" customFormat="1" ht="30" customHeight="1">
      <c r="A99" s="2"/>
      <c r="B99" s="2"/>
      <c r="C99" s="16"/>
      <c r="D99" s="73"/>
      <c r="E99" s="2"/>
      <c r="F99" s="2"/>
      <c r="G99" s="2"/>
      <c r="H99" s="2"/>
      <c r="I99" s="2"/>
      <c r="J99" s="2"/>
      <c r="K99" s="2"/>
      <c r="L99" s="2"/>
      <c r="M99" s="2"/>
    </row>
    <row r="100" spans="1:13" s="4" customFormat="1" ht="30" customHeight="1">
      <c r="A100" s="2"/>
      <c r="B100" s="2"/>
      <c r="C100" s="16"/>
      <c r="D100" s="73"/>
      <c r="E100" s="2"/>
      <c r="F100" s="2"/>
      <c r="G100" s="2"/>
      <c r="H100" s="2"/>
      <c r="I100" s="2"/>
      <c r="J100" s="2"/>
      <c r="K100" s="2"/>
      <c r="L100" s="2"/>
      <c r="M100" s="2"/>
    </row>
  </sheetData>
  <hyperlinks>
    <hyperlink ref="E2" r:id="rId1" xr:uid="{B9BA37A8-4387-CC48-881A-A0EE1C213438}"/>
    <hyperlink ref="E3" r:id="rId2" xr:uid="{03324B10-7289-0744-808C-4103F8ECC24F}"/>
    <hyperlink ref="E4" r:id="rId3" xr:uid="{C9EF01A2-3973-F244-98E5-C69E176350CA}"/>
    <hyperlink ref="E5" r:id="rId4" xr:uid="{DC138C28-60AC-BC40-87A9-8A4A0BB61D4A}"/>
    <hyperlink ref="E6" r:id="rId5" xr:uid="{3ACA7255-BC5F-EC43-8566-9BE78188B28D}"/>
    <hyperlink ref="E7" r:id="rId6" xr:uid="{D41EE71B-2969-CC47-AA34-DE76B987CAE4}"/>
    <hyperlink ref="E8" r:id="rId7" xr:uid="{B95D580D-0C1E-7642-8F7D-19ACF931B884}"/>
    <hyperlink ref="E9" r:id="rId8" xr:uid="{6884F1DA-A5ED-444E-9F59-93F9B33D9B6A}"/>
    <hyperlink ref="E10" r:id="rId9" xr:uid="{41DB795D-A246-F445-A53B-3BBD9C91F2E1}"/>
    <hyperlink ref="E11" r:id="rId10" xr:uid="{63E34714-E715-6A40-8674-7B83B51367D9}"/>
    <hyperlink ref="E12" r:id="rId11" xr:uid="{4E0F7F57-C1EA-FC47-9947-91831F1E8F08}"/>
    <hyperlink ref="E13" r:id="rId12" xr:uid="{EF973B2E-D1A1-4446-903A-79C65B130A40}"/>
  </hyperlinks>
  <pageMargins left="0.7" right="0.7" top="0.75" bottom="0.75" header="0.3" footer="0.3"/>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Weekly Summary</vt:lpstr>
      <vt:lpstr>Monday</vt:lpstr>
      <vt:lpstr>Tuesday</vt:lpstr>
      <vt:lpstr>Wednesday</vt:lpstr>
      <vt:lpstr>Thursday</vt:lpstr>
      <vt:lpstr>Friday</vt:lpstr>
      <vt:lpstr>Saturday</vt:lpstr>
      <vt:lpstr>Strength and Core</vt:lpstr>
      <vt:lpstr>Data</vt:lpstr>
      <vt:lpstr>Training Data Table</vt:lpstr>
      <vt:lpstr>Strength &amp; Core Data Table</vt:lpstr>
      <vt:lpstr>Monday_Training_Category</vt:lpstr>
      <vt:lpstr>Monday_Training_Component</vt:lpstr>
      <vt:lpstr>Monday_Training_Distance_Lower</vt:lpstr>
      <vt:lpstr>Monday_Training_Distance_Upper</vt:lpstr>
      <vt:lpstr>Monday_Training_Time_Lower</vt:lpstr>
      <vt:lpstr>Monday_Training_Time_Upper</vt:lpstr>
      <vt:lpstr>Strength_Core</vt:lpstr>
      <vt:lpstr>Tuesday_Training_Category</vt:lpstr>
      <vt:lpstr>Tuesday_Training_Distance_Lower</vt:lpstr>
      <vt:lpstr>Tuesday_Training_Distance_Upper</vt:lpstr>
      <vt:lpstr>Tuesday_Training_Time_Lower</vt:lpstr>
      <vt:lpstr>Tuesday_Training_Time_Upper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Bentley</dc:creator>
  <cp:lastModifiedBy>Curt Bentley</cp:lastModifiedBy>
  <dcterms:created xsi:type="dcterms:W3CDTF">2025-01-24T11:24:29Z</dcterms:created>
  <dcterms:modified xsi:type="dcterms:W3CDTF">2025-03-30T02:13:51Z</dcterms:modified>
</cp:coreProperties>
</file>